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4000" windowHeight="13935"/>
  </bookViews>
  <sheets>
    <sheet name="Manufacturing Imperfections" sheetId="2" r:id="rId1"/>
    <sheet name="Cpk" sheetId="3" r:id="rId2"/>
  </sheets>
  <externalReferences>
    <externalReference r:id="rId3"/>
  </externalReferences>
  <definedNames>
    <definedName name="DesiredLevel">'Manufacturing Imperfections'!$C$11</definedName>
    <definedName name="FirstRow">ROW(tblData[[#Headers],[Time]])</definedName>
    <definedName name="nbad">'[1]P-chart2'!$E$9</definedName>
    <definedName name="params">'[1]XR-chart'!$R$4:$W$25</definedName>
    <definedName name="pbar">'[1]P-chart2'!$E$10</definedName>
    <definedName name="_xlnm.Print_Titles" localSheetId="0">'Manufacturing Imperfections'!$32:$33</definedName>
    <definedName name="units">Cpk!$D$6</definedName>
  </definedNames>
  <calcPr calcId="145621"/>
</workbook>
</file>

<file path=xl/calcChain.xml><?xml version="1.0" encoding="utf-8"?>
<calcChain xmlns="http://schemas.openxmlformats.org/spreadsheetml/2006/main">
  <c r="E9" i="3" l="1"/>
  <c r="G9" i="3"/>
  <c r="H9" i="3"/>
  <c r="E10" i="3"/>
  <c r="E11" i="3"/>
  <c r="E14" i="3"/>
  <c r="E15" i="3"/>
  <c r="H15" i="3"/>
  <c r="C37" i="3"/>
  <c r="F37" i="3"/>
  <c r="C38" i="3"/>
  <c r="C39" i="3"/>
  <c r="C40" i="3"/>
  <c r="C41" i="3"/>
  <c r="C42" i="3"/>
  <c r="C43" i="3"/>
  <c r="D43" i="3"/>
  <c r="C44" i="3"/>
  <c r="C45" i="3"/>
  <c r="C46" i="3"/>
  <c r="D46" i="3" s="1"/>
  <c r="C47" i="3"/>
  <c r="C48" i="3"/>
  <c r="C49" i="3"/>
  <c r="D49" i="3"/>
  <c r="C50" i="3"/>
  <c r="C51" i="3"/>
  <c r="D51" i="3"/>
  <c r="C52" i="3"/>
  <c r="D52" i="3" s="1"/>
  <c r="C53" i="3"/>
  <c r="C54" i="3"/>
  <c r="C55" i="3"/>
  <c r="C56" i="3"/>
  <c r="C57" i="3"/>
  <c r="C58" i="3"/>
  <c r="C59" i="3"/>
  <c r="D59" i="3"/>
  <c r="C60" i="3"/>
  <c r="C61" i="3"/>
  <c r="C62" i="3"/>
  <c r="D62" i="3" s="1"/>
  <c r="C63" i="3"/>
  <c r="C64" i="3"/>
  <c r="C65" i="3"/>
  <c r="D65" i="3"/>
  <c r="C66" i="3"/>
  <c r="C67" i="3"/>
  <c r="D67" i="3"/>
  <c r="C68" i="3"/>
  <c r="D68" i="3" s="1"/>
  <c r="C69" i="3"/>
  <c r="C70" i="3"/>
  <c r="C71" i="3"/>
  <c r="C72" i="3"/>
  <c r="C73" i="3"/>
  <c r="C74" i="3"/>
  <c r="C75" i="3"/>
  <c r="D75" i="3"/>
  <c r="C76" i="3"/>
  <c r="C77" i="3"/>
  <c r="C78" i="3"/>
  <c r="D78" i="3" s="1"/>
  <c r="C79" i="3"/>
  <c r="C80" i="3"/>
  <c r="C81" i="3"/>
  <c r="D81" i="3"/>
  <c r="C82" i="3"/>
  <c r="C83" i="3"/>
  <c r="D83" i="3"/>
  <c r="C84" i="3"/>
  <c r="D84" i="3" s="1"/>
  <c r="C85" i="3"/>
  <c r="C86" i="3"/>
  <c r="C87" i="3"/>
  <c r="C88" i="3"/>
  <c r="D88" i="3"/>
  <c r="C89" i="3"/>
  <c r="C90" i="3"/>
  <c r="C91" i="3"/>
  <c r="D91" i="3"/>
  <c r="C92" i="3"/>
  <c r="C93" i="3"/>
  <c r="D93" i="3" s="1"/>
  <c r="C94" i="3"/>
  <c r="C95" i="3"/>
  <c r="C96" i="3"/>
  <c r="C97" i="3"/>
  <c r="C98" i="3"/>
  <c r="C99" i="3"/>
  <c r="C100" i="3"/>
  <c r="D100" i="3"/>
  <c r="C101" i="3"/>
  <c r="C102" i="3"/>
  <c r="C103" i="3"/>
  <c r="D103" i="3"/>
  <c r="C104" i="3"/>
  <c r="C105" i="3"/>
  <c r="D105" i="3" s="1"/>
  <c r="C106" i="3"/>
  <c r="C107" i="3"/>
  <c r="C108" i="3"/>
  <c r="C109" i="3"/>
  <c r="C110" i="3"/>
  <c r="C111" i="3"/>
  <c r="C112" i="3"/>
  <c r="D112" i="3"/>
  <c r="C113" i="3"/>
  <c r="C114" i="3"/>
  <c r="D114" i="3"/>
  <c r="C115" i="3"/>
  <c r="C116" i="3"/>
  <c r="D116" i="3"/>
  <c r="C117" i="3"/>
  <c r="D117" i="3" s="1"/>
  <c r="C118" i="3"/>
  <c r="C119" i="3"/>
  <c r="D119" i="3"/>
  <c r="C120" i="3"/>
  <c r="C121" i="3"/>
  <c r="C122" i="3"/>
  <c r="D122" i="3"/>
  <c r="C123" i="3"/>
  <c r="C124" i="3"/>
  <c r="C125" i="3"/>
  <c r="C126" i="3"/>
  <c r="D126" i="3"/>
  <c r="C127" i="3"/>
  <c r="C128" i="3"/>
  <c r="C129" i="3"/>
  <c r="D129" i="3" s="1"/>
  <c r="C130" i="3"/>
  <c r="D130" i="3" s="1"/>
  <c r="C131" i="3"/>
  <c r="C132" i="3"/>
  <c r="D132" i="3"/>
  <c r="C133" i="3"/>
  <c r="C134" i="3"/>
  <c r="D134" i="3"/>
  <c r="C135" i="3"/>
  <c r="D135" i="3" s="1"/>
  <c r="C136" i="3"/>
  <c r="C137" i="3"/>
  <c r="C138" i="3"/>
  <c r="D138" i="3" s="1"/>
  <c r="C139" i="3"/>
  <c r="C140" i="3"/>
  <c r="C141" i="3"/>
  <c r="C142" i="3"/>
  <c r="D142" i="3"/>
  <c r="C143" i="3"/>
  <c r="C144" i="3"/>
  <c r="C145" i="3"/>
  <c r="D145" i="3" s="1"/>
  <c r="C146" i="3"/>
  <c r="D146" i="3" s="1"/>
  <c r="C147" i="3"/>
  <c r="C148" i="3"/>
  <c r="D148" i="3"/>
  <c r="C149" i="3"/>
  <c r="C150" i="3"/>
  <c r="D150" i="3"/>
  <c r="C151" i="3"/>
  <c r="D151" i="3" s="1"/>
  <c r="C152" i="3"/>
  <c r="C153" i="3"/>
  <c r="C154" i="3"/>
  <c r="D154" i="3" s="1"/>
  <c r="C155" i="3"/>
  <c r="C156" i="3"/>
  <c r="C157" i="3"/>
  <c r="C158" i="3"/>
  <c r="D158" i="3"/>
  <c r="C159" i="3"/>
  <c r="C160" i="3"/>
  <c r="C161" i="3"/>
  <c r="D161" i="3" s="1"/>
  <c r="C162" i="3"/>
  <c r="D162" i="3" s="1"/>
  <c r="C163" i="3"/>
  <c r="C164" i="3"/>
  <c r="D164" i="3"/>
  <c r="C165" i="3"/>
  <c r="C166" i="3"/>
  <c r="D166" i="3"/>
  <c r="C167" i="3"/>
  <c r="D167" i="3" s="1"/>
  <c r="C168" i="3"/>
  <c r="C169" i="3"/>
  <c r="C170" i="3"/>
  <c r="D170" i="3" s="1"/>
  <c r="C171" i="3"/>
  <c r="C172" i="3"/>
  <c r="C173" i="3"/>
  <c r="C174" i="3"/>
  <c r="D174" i="3"/>
  <c r="C175" i="3"/>
  <c r="C176" i="3"/>
  <c r="C177" i="3"/>
  <c r="D177" i="3" s="1"/>
  <c r="C178" i="3"/>
  <c r="D178" i="3" s="1"/>
  <c r="C179" i="3"/>
  <c r="C180" i="3"/>
  <c r="D180" i="3"/>
  <c r="C181" i="3"/>
  <c r="C182" i="3"/>
  <c r="D182" i="3"/>
  <c r="C183" i="3"/>
  <c r="D183" i="3" s="1"/>
  <c r="C184" i="3"/>
  <c r="C185" i="3"/>
  <c r="C186" i="3"/>
  <c r="D186" i="3" s="1"/>
  <c r="C187" i="3"/>
  <c r="C188" i="3"/>
  <c r="C189" i="3"/>
  <c r="C190" i="3"/>
  <c r="D190" i="3"/>
  <c r="C191" i="3"/>
  <c r="C192" i="3"/>
  <c r="D192" i="3"/>
  <c r="C193" i="3"/>
  <c r="C194" i="3"/>
  <c r="D194" i="3"/>
  <c r="C195" i="3"/>
  <c r="C196" i="3"/>
  <c r="C197" i="3"/>
  <c r="C198" i="3"/>
  <c r="D198" i="3"/>
  <c r="C199" i="3"/>
  <c r="C200" i="3"/>
  <c r="D200" i="3"/>
  <c r="C201" i="3"/>
  <c r="C202" i="3"/>
  <c r="D202" i="3"/>
  <c r="C203" i="3"/>
  <c r="C204" i="3"/>
  <c r="C205" i="3"/>
  <c r="C206" i="3"/>
  <c r="D206" i="3"/>
  <c r="C207" i="3"/>
  <c r="C208" i="3"/>
  <c r="D208" i="3"/>
  <c r="C209" i="3"/>
  <c r="C210" i="3"/>
  <c r="D210" i="3"/>
  <c r="C211" i="3"/>
  <c r="C212" i="3"/>
  <c r="C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G10" i="3" l="1"/>
  <c r="H10" i="3" s="1"/>
  <c r="H14" i="3"/>
  <c r="H16" i="3" s="1"/>
  <c r="D37" i="3"/>
  <c r="D39" i="3"/>
  <c r="D47" i="3"/>
  <c r="D55" i="3"/>
  <c r="D63" i="3"/>
  <c r="D71" i="3"/>
  <c r="D79" i="3"/>
  <c r="D87" i="3"/>
  <c r="D94" i="3"/>
  <c r="D96" i="3"/>
  <c r="D106" i="3"/>
  <c r="D108" i="3"/>
  <c r="D115" i="3"/>
  <c r="D120" i="3"/>
  <c r="D45" i="3"/>
  <c r="D53" i="3"/>
  <c r="D61" i="3"/>
  <c r="D69" i="3"/>
  <c r="D77" i="3"/>
  <c r="D85" i="3"/>
  <c r="D90" i="3"/>
  <c r="D92" i="3"/>
  <c r="D99" i="3"/>
  <c r="D104" i="3"/>
  <c r="D111" i="3"/>
  <c r="D123" i="3"/>
  <c r="D128" i="3"/>
  <c r="D131" i="3"/>
  <c r="D136" i="3"/>
  <c r="D139" i="3"/>
  <c r="D144" i="3"/>
  <c r="D147" i="3"/>
  <c r="D152" i="3"/>
  <c r="D155" i="3"/>
  <c r="D160" i="3"/>
  <c r="D163" i="3"/>
  <c r="D168" i="3"/>
  <c r="D171" i="3"/>
  <c r="D176" i="3"/>
  <c r="D179" i="3"/>
  <c r="D184" i="3"/>
  <c r="D187" i="3"/>
  <c r="D189" i="3"/>
  <c r="D191" i="3"/>
  <c r="D193" i="3"/>
  <c r="D195" i="3"/>
  <c r="D197" i="3"/>
  <c r="D199" i="3"/>
  <c r="D201" i="3"/>
  <c r="D203" i="3"/>
  <c r="D205" i="3"/>
  <c r="D207" i="3"/>
  <c r="D209" i="3"/>
  <c r="D211" i="3"/>
  <c r="D213" i="3"/>
  <c r="D212" i="3"/>
  <c r="D204" i="3"/>
  <c r="D196" i="3"/>
  <c r="D188" i="3"/>
  <c r="D185" i="3"/>
  <c r="D175" i="3"/>
  <c r="D172" i="3"/>
  <c r="D169" i="3"/>
  <c r="D159" i="3"/>
  <c r="D156" i="3"/>
  <c r="D153" i="3"/>
  <c r="D143" i="3"/>
  <c r="D140" i="3"/>
  <c r="D137" i="3"/>
  <c r="D127" i="3"/>
  <c r="D124" i="3"/>
  <c r="D110" i="3"/>
  <c r="D107" i="3"/>
  <c r="D98" i="3"/>
  <c r="D95" i="3"/>
  <c r="D89" i="3"/>
  <c r="D86" i="3"/>
  <c r="D76" i="3"/>
  <c r="D73" i="3"/>
  <c r="D70" i="3"/>
  <c r="D60" i="3"/>
  <c r="D57" i="3"/>
  <c r="D54" i="3"/>
  <c r="D44" i="3"/>
  <c r="D41" i="3"/>
  <c r="D38" i="3"/>
  <c r="D121" i="3"/>
  <c r="D109" i="3"/>
  <c r="D102" i="3"/>
  <c r="D97" i="3"/>
  <c r="D80" i="3"/>
  <c r="D72" i="3"/>
  <c r="D64" i="3"/>
  <c r="D56" i="3"/>
  <c r="D48" i="3"/>
  <c r="D40" i="3"/>
  <c r="D181" i="3"/>
  <c r="D173" i="3"/>
  <c r="D165" i="3"/>
  <c r="D157" i="3"/>
  <c r="D149" i="3"/>
  <c r="D141" i="3"/>
  <c r="D133" i="3"/>
  <c r="D125" i="3"/>
  <c r="D118" i="3"/>
  <c r="D113" i="3"/>
  <c r="D101" i="3"/>
  <c r="D82" i="3"/>
  <c r="D74" i="3"/>
  <c r="D66" i="3"/>
  <c r="D58" i="3"/>
  <c r="D50" i="3"/>
  <c r="D42" i="3"/>
  <c r="E87" i="3" l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H40" i="2"/>
  <c r="J40" i="2"/>
  <c r="H64" i="2" l="1"/>
  <c r="J64" i="2"/>
  <c r="N64" i="2"/>
  <c r="H63" i="2"/>
  <c r="J63" i="2"/>
  <c r="N63" i="2"/>
  <c r="H44" i="2"/>
  <c r="J44" i="2"/>
  <c r="N44" i="2"/>
  <c r="H45" i="2"/>
  <c r="J45" i="2"/>
  <c r="N45" i="2"/>
  <c r="H46" i="2"/>
  <c r="J46" i="2"/>
  <c r="N46" i="2"/>
  <c r="H47" i="2"/>
  <c r="J47" i="2"/>
  <c r="N47" i="2"/>
  <c r="H48" i="2"/>
  <c r="J48" i="2"/>
  <c r="N48" i="2"/>
  <c r="H49" i="2"/>
  <c r="J49" i="2"/>
  <c r="N49" i="2"/>
  <c r="H50" i="2"/>
  <c r="J50" i="2"/>
  <c r="N50" i="2"/>
  <c r="H51" i="2"/>
  <c r="J51" i="2"/>
  <c r="N51" i="2"/>
  <c r="H52" i="2"/>
  <c r="J52" i="2"/>
  <c r="N52" i="2"/>
  <c r="H53" i="2"/>
  <c r="J53" i="2"/>
  <c r="N53" i="2"/>
  <c r="H54" i="2"/>
  <c r="J54" i="2"/>
  <c r="N54" i="2"/>
  <c r="H55" i="2"/>
  <c r="J55" i="2"/>
  <c r="N55" i="2"/>
  <c r="H56" i="2"/>
  <c r="J56" i="2"/>
  <c r="N56" i="2"/>
  <c r="H57" i="2"/>
  <c r="H58" i="2"/>
  <c r="H59" i="2"/>
  <c r="H60" i="2"/>
  <c r="H61" i="2"/>
  <c r="H62" i="2"/>
  <c r="J57" i="2"/>
  <c r="J58" i="2"/>
  <c r="J59" i="2"/>
  <c r="J60" i="2"/>
  <c r="J61" i="2"/>
  <c r="J62" i="2"/>
  <c r="N57" i="2"/>
  <c r="N58" i="2"/>
  <c r="N59" i="2"/>
  <c r="N60" i="2"/>
  <c r="N61" i="2"/>
  <c r="N62" i="2"/>
  <c r="H43" i="2" l="1"/>
  <c r="J43" i="2"/>
  <c r="N43" i="2"/>
  <c r="H37" i="2" l="1"/>
  <c r="J37" i="2"/>
  <c r="N37" i="2"/>
  <c r="H38" i="2"/>
  <c r="J38" i="2"/>
  <c r="N38" i="2"/>
  <c r="H39" i="2"/>
  <c r="J39" i="2"/>
  <c r="N39" i="2"/>
  <c r="N40" i="2"/>
  <c r="H41" i="2"/>
  <c r="J41" i="2"/>
  <c r="N41" i="2"/>
  <c r="H42" i="2"/>
  <c r="J42" i="2"/>
  <c r="N42" i="2"/>
  <c r="N34" i="2" l="1"/>
  <c r="N35" i="2"/>
  <c r="N36" i="2"/>
  <c r="O64" i="2" l="1"/>
  <c r="O63" i="2"/>
  <c r="O49" i="2"/>
  <c r="O51" i="2"/>
  <c r="O55" i="2"/>
  <c r="O44" i="2"/>
  <c r="O46" i="2"/>
  <c r="O48" i="2"/>
  <c r="O50" i="2"/>
  <c r="O52" i="2"/>
  <c r="O54" i="2"/>
  <c r="O56" i="2"/>
  <c r="O45" i="2"/>
  <c r="O47" i="2"/>
  <c r="O53" i="2"/>
  <c r="O60" i="2"/>
  <c r="O57" i="2"/>
  <c r="O58" i="2"/>
  <c r="O62" i="2"/>
  <c r="O59" i="2"/>
  <c r="O61" i="2"/>
  <c r="O43" i="2"/>
  <c r="O38" i="2"/>
  <c r="O40" i="2"/>
  <c r="O42" i="2"/>
  <c r="O37" i="2"/>
  <c r="O39" i="2"/>
  <c r="O41" i="2"/>
  <c r="O35" i="2"/>
  <c r="O36" i="2"/>
  <c r="O34" i="2"/>
  <c r="J34" i="2"/>
  <c r="J35" i="2"/>
  <c r="J36" i="2"/>
  <c r="H34" i="2"/>
  <c r="H35" i="2"/>
  <c r="H36" i="2"/>
  <c r="I40" i="2" l="1"/>
  <c r="L40" i="2" s="1"/>
  <c r="K40" i="2"/>
  <c r="K64" i="2"/>
  <c r="I64" i="2"/>
  <c r="L64" i="2" s="1"/>
  <c r="P64" i="2"/>
  <c r="Q64" i="2"/>
  <c r="K63" i="2"/>
  <c r="I63" i="2"/>
  <c r="L63" i="2" s="1"/>
  <c r="P63" i="2"/>
  <c r="Q63" i="2"/>
  <c r="P50" i="2"/>
  <c r="Q50" i="2"/>
  <c r="K45" i="2"/>
  <c r="K47" i="2"/>
  <c r="K53" i="2"/>
  <c r="K44" i="2"/>
  <c r="K46" i="2"/>
  <c r="K48" i="2"/>
  <c r="K50" i="2"/>
  <c r="K52" i="2"/>
  <c r="K54" i="2"/>
  <c r="K56" i="2"/>
  <c r="K49" i="2"/>
  <c r="K51" i="2"/>
  <c r="K55" i="2"/>
  <c r="P48" i="2"/>
  <c r="Q48" i="2"/>
  <c r="P51" i="2"/>
  <c r="Q51" i="2"/>
  <c r="I44" i="2"/>
  <c r="L44" i="2" s="1"/>
  <c r="I46" i="2"/>
  <c r="L46" i="2" s="1"/>
  <c r="I48" i="2"/>
  <c r="L48" i="2" s="1"/>
  <c r="I54" i="2"/>
  <c r="L54" i="2" s="1"/>
  <c r="I45" i="2"/>
  <c r="L45" i="2" s="1"/>
  <c r="I47" i="2"/>
  <c r="L47" i="2" s="1"/>
  <c r="I49" i="2"/>
  <c r="L49" i="2" s="1"/>
  <c r="I51" i="2"/>
  <c r="L51" i="2" s="1"/>
  <c r="I53" i="2"/>
  <c r="L53" i="2" s="1"/>
  <c r="I55" i="2"/>
  <c r="L55" i="2" s="1"/>
  <c r="I50" i="2"/>
  <c r="L50" i="2" s="1"/>
  <c r="I52" i="2"/>
  <c r="L52" i="2" s="1"/>
  <c r="I56" i="2"/>
  <c r="L56" i="2" s="1"/>
  <c r="Q53" i="2"/>
  <c r="P53" i="2"/>
  <c r="P54" i="2"/>
  <c r="Q54" i="2"/>
  <c r="P46" i="2"/>
  <c r="Q46" i="2"/>
  <c r="Q49" i="2"/>
  <c r="P49" i="2"/>
  <c r="Q47" i="2"/>
  <c r="P47" i="2"/>
  <c r="P52" i="2"/>
  <c r="Q52" i="2"/>
  <c r="P44" i="2"/>
  <c r="Q44" i="2"/>
  <c r="Q45" i="2"/>
  <c r="P45" i="2"/>
  <c r="P55" i="2"/>
  <c r="Q55" i="2"/>
  <c r="P56" i="2"/>
  <c r="Q56" i="2"/>
  <c r="I59" i="2"/>
  <c r="L59" i="2" s="1"/>
  <c r="I60" i="2"/>
  <c r="L60" i="2" s="1"/>
  <c r="I57" i="2"/>
  <c r="L57" i="2" s="1"/>
  <c r="I58" i="2"/>
  <c r="L58" i="2" s="1"/>
  <c r="I62" i="2"/>
  <c r="L62" i="2" s="1"/>
  <c r="I61" i="2"/>
  <c r="L61" i="2" s="1"/>
  <c r="P62" i="2"/>
  <c r="Q62" i="2"/>
  <c r="Q58" i="2"/>
  <c r="P58" i="2"/>
  <c r="P61" i="2"/>
  <c r="Q61" i="2"/>
  <c r="P57" i="2"/>
  <c r="Q57" i="2"/>
  <c r="K59" i="2"/>
  <c r="K58" i="2"/>
  <c r="K62" i="2"/>
  <c r="K60" i="2"/>
  <c r="K57" i="2"/>
  <c r="K61" i="2"/>
  <c r="P59" i="2"/>
  <c r="Q59" i="2"/>
  <c r="P60" i="2"/>
  <c r="Q60" i="2"/>
  <c r="K43" i="2"/>
  <c r="I43" i="2"/>
  <c r="L43" i="2" s="1"/>
  <c r="P43" i="2"/>
  <c r="Q43" i="2"/>
  <c r="I42" i="2"/>
  <c r="L42" i="2" s="1"/>
  <c r="I37" i="2"/>
  <c r="L37" i="2" s="1"/>
  <c r="I39" i="2"/>
  <c r="L39" i="2" s="1"/>
  <c r="I41" i="2"/>
  <c r="L41" i="2" s="1"/>
  <c r="I38" i="2"/>
  <c r="L38" i="2" s="1"/>
  <c r="P39" i="2"/>
  <c r="Q39" i="2"/>
  <c r="P38" i="2"/>
  <c r="Q38" i="2"/>
  <c r="P37" i="2"/>
  <c r="Q37" i="2"/>
  <c r="P42" i="2"/>
  <c r="Q42" i="2"/>
  <c r="K38" i="2"/>
  <c r="K42" i="2"/>
  <c r="K37" i="2"/>
  <c r="K39" i="2"/>
  <c r="K41" i="2"/>
  <c r="P41" i="2"/>
  <c r="Q41" i="2"/>
  <c r="P40" i="2"/>
  <c r="Q40" i="2"/>
  <c r="P36" i="2"/>
  <c r="Q36" i="2"/>
  <c r="P34" i="2"/>
  <c r="Q34" i="2"/>
  <c r="P35" i="2"/>
  <c r="Q35" i="2"/>
  <c r="K34" i="2"/>
  <c r="K35" i="2"/>
  <c r="K36" i="2"/>
  <c r="I34" i="2"/>
  <c r="I35" i="2"/>
  <c r="L35" i="2" s="1"/>
  <c r="I36" i="2"/>
  <c r="L36" i="2" s="1"/>
  <c r="L34" i="2" l="1"/>
  <c r="W5" i="2"/>
  <c r="V5" i="2"/>
  <c r="W6" i="2"/>
  <c r="V6" i="2"/>
  <c r="P11" i="2"/>
  <c r="M64" i="2"/>
  <c r="M63" i="2"/>
  <c r="M51" i="2"/>
  <c r="M49" i="2"/>
  <c r="M55" i="2"/>
  <c r="M46" i="2"/>
  <c r="M56" i="2"/>
  <c r="M53" i="2"/>
  <c r="M45" i="2"/>
  <c r="M44" i="2"/>
  <c r="M52" i="2"/>
  <c r="M54" i="2"/>
  <c r="M50" i="2"/>
  <c r="M48" i="2"/>
  <c r="M47" i="2"/>
  <c r="M58" i="2"/>
  <c r="M57" i="2"/>
  <c r="M61" i="2"/>
  <c r="M60" i="2"/>
  <c r="M62" i="2"/>
  <c r="M59" i="2"/>
  <c r="M43" i="2"/>
  <c r="M38" i="2"/>
  <c r="M42" i="2"/>
  <c r="M41" i="2"/>
  <c r="M39" i="2"/>
  <c r="M40" i="2"/>
  <c r="M37" i="2"/>
  <c r="M35" i="2"/>
  <c r="M36" i="2"/>
  <c r="M34" i="2"/>
  <c r="P12" i="2" s="1"/>
  <c r="P10" i="2" l="1"/>
  <c r="P13" i="2"/>
</calcChain>
</file>

<file path=xl/sharedStrings.xml><?xml version="1.0" encoding="utf-8"?>
<sst xmlns="http://schemas.openxmlformats.org/spreadsheetml/2006/main" count="67" uniqueCount="67">
  <si>
    <t>Plant Name:</t>
  </si>
  <si>
    <t>Notes:</t>
  </si>
  <si>
    <t>Report Date:</t>
  </si>
  <si>
    <t>QC Tech:</t>
  </si>
  <si>
    <t>Dept:</t>
  </si>
  <si>
    <t>Equipment ID:</t>
  </si>
  <si>
    <t>Start date:</t>
  </si>
  <si>
    <t>End date:</t>
  </si>
  <si>
    <t>Number of Imperfections</t>
  </si>
  <si>
    <t>Standard Deviation</t>
  </si>
  <si>
    <t>Sample Standard Deviation</t>
  </si>
  <si>
    <t>Lower Control Limit</t>
  </si>
  <si>
    <t>Upper Control Limit</t>
  </si>
  <si>
    <t>Sample 1</t>
  </si>
  <si>
    <t>Sample 2</t>
  </si>
  <si>
    <t>Sample 3</t>
  </si>
  <si>
    <t>Sample 4</t>
  </si>
  <si>
    <t>Sample 5</t>
  </si>
  <si>
    <t>Sample Mean</t>
  </si>
  <si>
    <t xml:space="preserve">Average Daily Imperfections with Control Limits
</t>
  </si>
  <si>
    <t>Data Entry</t>
  </si>
  <si>
    <t>Range</t>
  </si>
  <si>
    <t>Range LCL</t>
  </si>
  <si>
    <t>Range UCL</t>
  </si>
  <si>
    <t>Sample Range</t>
  </si>
  <si>
    <t>Trials</t>
  </si>
  <si>
    <t>D4</t>
  </si>
  <si>
    <t>D3</t>
  </si>
  <si>
    <t>A2</t>
  </si>
  <si>
    <t>Time</t>
  </si>
  <si>
    <r>
      <t>Based on 3</t>
    </r>
    <r>
      <rPr>
        <b/>
        <sz val="10"/>
        <rFont val="Calibri"/>
        <family val="2"/>
      </rPr>
      <t>σ confidence intervals</t>
    </r>
  </si>
  <si>
    <r>
      <t>Mean (</t>
    </r>
    <r>
      <rPr>
        <sz val="10"/>
        <color theme="1" tint="0.14996795556505021"/>
        <rFont val="Trebuchet MS"/>
        <family val="2"/>
        <scheme val="minor"/>
      </rPr>
      <t>x̄</t>
    </r>
    <r>
      <rPr>
        <sz val="10"/>
        <color theme="1" tint="0.14996795556505021"/>
        <rFont val="Trebuchet MS"/>
        <family val="2"/>
        <scheme val="minor"/>
      </rPr>
      <t>)</t>
    </r>
  </si>
  <si>
    <t>Capability Index</t>
  </si>
  <si>
    <t>Cp</t>
  </si>
  <si>
    <t>Cpl</t>
  </si>
  <si>
    <t>Cpu</t>
  </si>
  <si>
    <t>Cpk</t>
  </si>
  <si>
    <t>Currently set to sample mean and limits.</t>
  </si>
  <si>
    <t>LCL</t>
  </si>
  <si>
    <t>UCL</t>
  </si>
  <si>
    <t>Control Chart</t>
  </si>
  <si>
    <t>Andrew</t>
  </si>
  <si>
    <t>Logistics &amp; Supply Chain</t>
  </si>
  <si>
    <t>The Beach</t>
  </si>
  <si>
    <t>Deviation</t>
  </si>
  <si>
    <t>+</t>
  </si>
  <si>
    <t>-</t>
  </si>
  <si>
    <t>Chart Setup</t>
  </si>
  <si>
    <t xml:space="preserve">Percent Out of Spec: </t>
  </si>
  <si>
    <t xml:space="preserve">Percent Over Spec: </t>
  </si>
  <si>
    <t xml:space="preserve">Process Standard Deviation: </t>
  </si>
  <si>
    <t xml:space="preserve">Percent Under Spec: </t>
  </si>
  <si>
    <t xml:space="preserve">Process Mean: </t>
  </si>
  <si>
    <t xml:space="preserve">Upper Specification Limit: </t>
  </si>
  <si>
    <t xml:space="preserve">Cpk: </t>
  </si>
  <si>
    <t xml:space="preserve">Lower Specification Limit: </t>
  </si>
  <si>
    <t xml:space="preserve">Cp: </t>
  </si>
  <si>
    <t xml:space="preserve">Specification Target: </t>
  </si>
  <si>
    <t xml:space="preserve">Process is: </t>
  </si>
  <si>
    <t>Value</t>
  </si>
  <si>
    <t>Ratio</t>
  </si>
  <si>
    <t>% salt</t>
  </si>
  <si>
    <t xml:space="preserve">Process Units: </t>
  </si>
  <si>
    <t>Potato chip salter</t>
  </si>
  <si>
    <t xml:space="preserve">Process Name: </t>
  </si>
  <si>
    <r>
      <t xml:space="preserve">PROCESS CAPABILITY INDEX -- </t>
    </r>
    <r>
      <rPr>
        <b/>
        <i/>
        <u/>
        <sz val="12"/>
        <color indexed="18"/>
        <rFont val="Arial"/>
        <family val="2"/>
      </rPr>
      <t>Cpk</t>
    </r>
  </si>
  <si>
    <t>Sample: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</si>
</sst>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#,##0.0000;[Red]\(#,##0.00\)"/>
  </numFmts>
  <fonts count="21" x14ac:knownFonts="1">
    <font>
      <sz val="10"/>
      <color theme="1" tint="0.14996795556505021"/>
      <name val="Trebuchet MS"/>
      <family val="2"/>
      <scheme val="minor"/>
    </font>
    <font>
      <sz val="10"/>
      <name val="Trebuchet MS"/>
      <family val="2"/>
      <scheme val="minor"/>
    </font>
    <font>
      <sz val="8"/>
      <color theme="3"/>
      <name val="Trebuchet MS"/>
      <family val="2"/>
      <scheme val="minor"/>
    </font>
    <font>
      <sz val="10"/>
      <color theme="1" tint="0.24994659260841701"/>
      <name val="Trebuchet MS"/>
      <family val="2"/>
      <scheme val="minor"/>
    </font>
    <font>
      <b/>
      <sz val="10"/>
      <color theme="1" tint="0.24994659260841701"/>
      <name val="Trebuchet MS"/>
      <family val="2"/>
      <scheme val="minor"/>
    </font>
    <font>
      <sz val="24"/>
      <color theme="1" tint="0.24994659260841701"/>
      <name val="Trebuchet MS"/>
      <family val="2"/>
      <scheme val="major"/>
    </font>
    <font>
      <sz val="16"/>
      <color theme="1" tint="0.24994659260841701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sz val="10"/>
      <color theme="4" tint="-0.249977111117893"/>
      <name val="Trebuchet MS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rebuchet MS"/>
      <family val="2"/>
      <scheme val="minor"/>
    </font>
    <font>
      <b/>
      <sz val="10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b/>
      <sz val="10"/>
      <color indexed="17"/>
      <name val="Arial"/>
      <family val="2"/>
    </font>
    <font>
      <b/>
      <u/>
      <sz val="12"/>
      <color indexed="18"/>
      <name val="Arial"/>
      <family val="2"/>
    </font>
    <font>
      <b/>
      <i/>
      <u/>
      <sz val="12"/>
      <color indexed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5" fillId="0" borderId="17" applyNumberFormat="0" applyFill="0" applyProtection="0">
      <alignment vertical="center"/>
    </xf>
    <xf numFmtId="0" fontId="6" fillId="0" borderId="18" applyNumberFormat="0" applyFill="0" applyProtection="0">
      <alignment vertical="center"/>
    </xf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5" fillId="0" borderId="17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18" xfId="2" applyAlignment="1">
      <alignment vertical="center"/>
    </xf>
    <xf numFmtId="0" fontId="6" fillId="0" borderId="18" xfId="2" applyNumberFormat="1" applyAlignment="1"/>
    <xf numFmtId="0" fontId="4" fillId="0" borderId="0" xfId="0" applyNumberFormat="1" applyFont="1" applyAlignment="1"/>
    <xf numFmtId="0" fontId="0" fillId="0" borderId="3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0" borderId="4" xfId="0" applyNumberFormat="1" applyFont="1" applyBorder="1" applyAlignment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0" fillId="0" borderId="7" xfId="0" applyNumberFormat="1" applyFont="1" applyBorder="1" applyAlignment="1"/>
    <xf numFmtId="2" fontId="10" fillId="0" borderId="8" xfId="0" applyNumberFormat="1" applyFont="1" applyBorder="1" applyAlignment="1"/>
    <xf numFmtId="164" fontId="0" fillId="0" borderId="12" xfId="0" applyNumberFormat="1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9" fillId="0" borderId="21" xfId="0" applyFont="1" applyBorder="1" applyAlignment="1"/>
    <xf numFmtId="0" fontId="9" fillId="0" borderId="20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2" fontId="10" fillId="0" borderId="22" xfId="0" applyNumberFormat="1" applyFont="1" applyBorder="1" applyAlignment="1"/>
    <xf numFmtId="2" fontId="10" fillId="0" borderId="23" xfId="0" applyNumberFormat="1" applyFont="1" applyBorder="1" applyAlignment="1"/>
    <xf numFmtId="2" fontId="10" fillId="0" borderId="20" xfId="0" applyNumberFormat="1" applyFont="1" applyBorder="1" applyAlignment="1"/>
    <xf numFmtId="2" fontId="10" fillId="0" borderId="21" xfId="0" applyNumberFormat="1" applyFont="1" applyBorder="1" applyAlignment="1"/>
    <xf numFmtId="0" fontId="9" fillId="0" borderId="20" xfId="0" applyFont="1" applyBorder="1">
      <alignment vertical="center"/>
    </xf>
    <xf numFmtId="2" fontId="10" fillId="0" borderId="23" xfId="0" applyNumberFormat="1" applyFont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3" borderId="0" xfId="0" applyFont="1" applyFill="1">
      <alignment vertical="center"/>
    </xf>
    <xf numFmtId="0" fontId="11" fillId="0" borderId="20" xfId="0" applyFont="1" applyBorder="1">
      <alignment vertical="center"/>
    </xf>
    <xf numFmtId="2" fontId="1" fillId="0" borderId="20" xfId="0" applyNumberFormat="1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/>
    </xf>
    <xf numFmtId="0" fontId="13" fillId="0" borderId="0" xfId="5"/>
    <xf numFmtId="165" fontId="13" fillId="0" borderId="0" xfId="5" applyNumberFormat="1"/>
    <xf numFmtId="4" fontId="13" fillId="0" borderId="0" xfId="5" applyNumberFormat="1"/>
    <xf numFmtId="2" fontId="13" fillId="0" borderId="0" xfId="5" applyNumberFormat="1"/>
    <xf numFmtId="0" fontId="14" fillId="4" borderId="24" xfId="5" applyFont="1" applyFill="1" applyBorder="1" applyAlignment="1">
      <alignment horizontal="center"/>
    </xf>
    <xf numFmtId="10" fontId="15" fillId="0" borderId="0" xfId="5" applyNumberFormat="1" applyFont="1" applyAlignment="1">
      <alignment horizontal="right"/>
    </xf>
    <xf numFmtId="0" fontId="16" fillId="0" borderId="0" xfId="5" quotePrefix="1" applyFont="1" applyAlignment="1">
      <alignment horizontal="right"/>
    </xf>
    <xf numFmtId="10" fontId="15" fillId="0" borderId="7" xfId="5" applyNumberFormat="1" applyFont="1" applyBorder="1" applyAlignment="1">
      <alignment horizontal="right"/>
    </xf>
    <xf numFmtId="0" fontId="17" fillId="5" borderId="0" xfId="5" applyFont="1" applyFill="1" applyAlignment="1">
      <alignment horizontal="center"/>
    </xf>
    <xf numFmtId="2" fontId="17" fillId="5" borderId="0" xfId="5" applyNumberFormat="1" applyFont="1" applyFill="1" applyAlignment="1">
      <alignment horizontal="center"/>
    </xf>
    <xf numFmtId="0" fontId="17" fillId="0" borderId="0" xfId="5" applyFont="1" applyAlignment="1">
      <alignment horizontal="center"/>
    </xf>
    <xf numFmtId="0" fontId="16" fillId="0" borderId="0" xfId="5" applyFont="1" applyAlignment="1">
      <alignment horizontal="right"/>
    </xf>
    <xf numFmtId="0" fontId="15" fillId="0" borderId="0" xfId="5" applyFont="1" applyAlignment="1">
      <alignment horizontal="left"/>
    </xf>
    <xf numFmtId="2" fontId="15" fillId="0" borderId="0" xfId="5" applyNumberFormat="1" applyFont="1" applyAlignment="1">
      <alignment horizontal="center"/>
    </xf>
    <xf numFmtId="0" fontId="16" fillId="0" borderId="7" xfId="5" quotePrefix="1" applyFont="1" applyBorder="1" applyAlignment="1">
      <alignment horizontal="left"/>
    </xf>
    <xf numFmtId="0" fontId="14" fillId="0" borderId="7" xfId="5" applyFont="1" applyBorder="1" applyAlignment="1">
      <alignment horizontal="center"/>
    </xf>
    <xf numFmtId="0" fontId="14" fillId="0" borderId="7" xfId="5" applyFont="1" applyBorder="1" applyAlignment="1">
      <alignment horizontal="right"/>
    </xf>
    <xf numFmtId="0" fontId="13" fillId="5" borderId="0" xfId="5" applyFill="1"/>
    <xf numFmtId="0" fontId="17" fillId="5" borderId="0" xfId="5" applyFont="1" applyFill="1" applyAlignment="1">
      <alignment horizontal="left"/>
    </xf>
    <xf numFmtId="0" fontId="13" fillId="0" borderId="0" xfId="5" applyAlignment="1">
      <alignment horizontal="centerContinuous"/>
    </xf>
    <xf numFmtId="0" fontId="16" fillId="0" borderId="0" xfId="5" applyFont="1" applyAlignment="1">
      <alignment horizontal="centerContinuous"/>
    </xf>
    <xf numFmtId="0" fontId="18" fillId="0" borderId="0" xfId="5" applyFont="1" applyAlignment="1">
      <alignment horizontal="centerContinuous"/>
    </xf>
    <xf numFmtId="0" fontId="14" fillId="0" borderId="0" xfId="5" applyFont="1"/>
    <xf numFmtId="0" fontId="20" fillId="0" borderId="0" xfId="5" applyFont="1"/>
    <xf numFmtId="0" fontId="13" fillId="0" borderId="0" xfId="5" applyFill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5"/>
  </cellStyles>
  <dxfs count="24">
    <dxf>
      <fill>
        <patternFill>
          <bgColor theme="6" tint="0.39994506668294322"/>
        </patternFill>
      </fill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outline="0">
        <left style="thin">
          <color theme="1" tint="0.499984740745262"/>
        </left>
      </border>
    </dxf>
    <dxf>
      <numFmt numFmtId="164" formatCode="[$-F400]h:mm:ss\ AM/PM"/>
      <alignment horizontal="lef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</dxfs>
  <tableStyles count="1" defaultTableStyle="Control chart table" defaultPivotStyle="PivotStyleLight16">
    <tableStyle name="Control chart 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cap="all" baseline="0">
                <a:effectLst/>
              </a:rPr>
              <a:t>Average Daily Imperfections with Control Limits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'Manufacturing Imperfections'!$H$33</c:f>
              <c:strCache>
                <c:ptCount val="1"/>
                <c:pt idx="0">
                  <c:v>Mean (x̄)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Imperfections'!$H$34:$H$64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'Manufacturing Imperfections'!$I$33</c:f>
              <c:strCache>
                <c:ptCount val="1"/>
                <c:pt idx="0">
                  <c:v>Sample Mean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Imperfections'!$I$34:$I$64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'Manufacturing Imperfections'!$L$33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Imperfections'!$L$34:$L$64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'Manufacturing Imperfections'!$M$33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Imperfections'!$M$34:$M$64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2704"/>
        <c:axId val="81594240"/>
      </c:lineChart>
      <c:catAx>
        <c:axId val="815927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81594240"/>
        <c:crosses val="autoZero"/>
        <c:auto val="1"/>
        <c:lblAlgn val="ctr"/>
        <c:lblOffset val="100"/>
        <c:noMultiLvlLbl val="0"/>
      </c:catAx>
      <c:valAx>
        <c:axId val="81594240"/>
        <c:scaling>
          <c:orientation val="minMax"/>
          <c:max val="36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92704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cap="all" baseline="0">
                <a:effectLst/>
              </a:rPr>
              <a:t>Daily Imperfections Range with Control Limits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'Manufacturing Imperfections'!$N$33</c:f>
              <c:strCache>
                <c:ptCount val="1"/>
                <c:pt idx="0">
                  <c:v>Range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Imperfections'!$N$34:$N$64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'Manufacturing Imperfections'!$O$33</c:f>
              <c:strCache>
                <c:ptCount val="1"/>
                <c:pt idx="0">
                  <c:v>Sample Range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Imperfections'!$O$34:$O$64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'Manufacturing Imperfections'!$P$33</c:f>
              <c:strCache>
                <c:ptCount val="1"/>
                <c:pt idx="0">
                  <c:v>Range LCL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Imperfections'!$P$34:$P$64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'Manufacturing Imperfections'!$Q$33</c:f>
              <c:strCache>
                <c:ptCount val="1"/>
                <c:pt idx="0">
                  <c:v>Range UCL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val>
            <c:numRef>
              <c:f>'Manufacturing Imperfections'!$Q$34:$Q$64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73824"/>
        <c:axId val="81621376"/>
      </c:lineChart>
      <c:catAx>
        <c:axId val="813738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81621376"/>
        <c:crosses val="autoZero"/>
        <c:auto val="1"/>
        <c:lblAlgn val="ctr"/>
        <c:lblOffset val="100"/>
        <c:noMultiLvlLbl val="0"/>
      </c:catAx>
      <c:valAx>
        <c:axId val="8162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7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Process Capability Chart</a:t>
            </a:r>
          </a:p>
        </c:rich>
      </c:tx>
      <c:layout>
        <c:manualLayout>
          <c:xMode val="edge"/>
          <c:yMode val="edge"/>
          <c:x val="0.32675508573851625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05299790338435"/>
          <c:y val="0.22307692307692309"/>
          <c:w val="0.74780861903915463"/>
          <c:h val="0.5269230769230769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Cpk!$C$37:$C$237</c:f>
              <c:numCache>
                <c:formatCode>#,##0.00</c:formatCode>
                <c:ptCount val="201"/>
                <c:pt idx="0">
                  <c:v>0.96</c:v>
                </c:pt>
                <c:pt idx="1">
                  <c:v>0.96039999999999992</c:v>
                </c:pt>
                <c:pt idx="2">
                  <c:v>0.96079999999999999</c:v>
                </c:pt>
                <c:pt idx="3">
                  <c:v>0.96119999999999994</c:v>
                </c:pt>
                <c:pt idx="4">
                  <c:v>0.96160000000000001</c:v>
                </c:pt>
                <c:pt idx="5">
                  <c:v>0.96199999999999997</c:v>
                </c:pt>
                <c:pt idx="6">
                  <c:v>0.96239999999999992</c:v>
                </c:pt>
                <c:pt idx="7">
                  <c:v>0.96279999999999999</c:v>
                </c:pt>
                <c:pt idx="8">
                  <c:v>0.96319999999999995</c:v>
                </c:pt>
                <c:pt idx="9">
                  <c:v>0.96360000000000001</c:v>
                </c:pt>
                <c:pt idx="10">
                  <c:v>0.96399999999999997</c:v>
                </c:pt>
                <c:pt idx="11">
                  <c:v>0.96439999999999992</c:v>
                </c:pt>
                <c:pt idx="12">
                  <c:v>0.96479999999999999</c:v>
                </c:pt>
                <c:pt idx="13">
                  <c:v>0.96519999999999995</c:v>
                </c:pt>
                <c:pt idx="14">
                  <c:v>0.96560000000000001</c:v>
                </c:pt>
                <c:pt idx="15">
                  <c:v>0.96599999999999997</c:v>
                </c:pt>
                <c:pt idx="16">
                  <c:v>0.96639999999999993</c:v>
                </c:pt>
                <c:pt idx="17">
                  <c:v>0.96679999999999999</c:v>
                </c:pt>
                <c:pt idx="18">
                  <c:v>0.96719999999999995</c:v>
                </c:pt>
                <c:pt idx="19">
                  <c:v>0.96760000000000002</c:v>
                </c:pt>
                <c:pt idx="20">
                  <c:v>0.96799999999999997</c:v>
                </c:pt>
                <c:pt idx="21">
                  <c:v>0.96839999999999993</c:v>
                </c:pt>
                <c:pt idx="22">
                  <c:v>0.96879999999999999</c:v>
                </c:pt>
                <c:pt idx="23">
                  <c:v>0.96919999999999995</c:v>
                </c:pt>
                <c:pt idx="24">
                  <c:v>0.96960000000000002</c:v>
                </c:pt>
                <c:pt idx="25">
                  <c:v>0.97</c:v>
                </c:pt>
                <c:pt idx="26">
                  <c:v>0.97039999999999993</c:v>
                </c:pt>
                <c:pt idx="27">
                  <c:v>0.9708</c:v>
                </c:pt>
                <c:pt idx="28">
                  <c:v>0.97119999999999995</c:v>
                </c:pt>
                <c:pt idx="29">
                  <c:v>0.97160000000000002</c:v>
                </c:pt>
                <c:pt idx="30">
                  <c:v>0.97199999999999998</c:v>
                </c:pt>
                <c:pt idx="31">
                  <c:v>0.97239999999999993</c:v>
                </c:pt>
                <c:pt idx="32">
                  <c:v>0.9728</c:v>
                </c:pt>
                <c:pt idx="33">
                  <c:v>0.97319999999999995</c:v>
                </c:pt>
                <c:pt idx="34">
                  <c:v>0.97360000000000002</c:v>
                </c:pt>
                <c:pt idx="35">
                  <c:v>0.97399999999999998</c:v>
                </c:pt>
                <c:pt idx="36">
                  <c:v>0.97439999999999993</c:v>
                </c:pt>
                <c:pt idx="37">
                  <c:v>0.9748</c:v>
                </c:pt>
                <c:pt idx="38">
                  <c:v>0.97519999999999996</c:v>
                </c:pt>
                <c:pt idx="39">
                  <c:v>0.97560000000000002</c:v>
                </c:pt>
                <c:pt idx="40">
                  <c:v>0.97599999999999998</c:v>
                </c:pt>
                <c:pt idx="41">
                  <c:v>0.97639999999999993</c:v>
                </c:pt>
                <c:pt idx="42">
                  <c:v>0.9768</c:v>
                </c:pt>
                <c:pt idx="43">
                  <c:v>0.97719999999999996</c:v>
                </c:pt>
                <c:pt idx="44">
                  <c:v>0.97760000000000002</c:v>
                </c:pt>
                <c:pt idx="45">
                  <c:v>0.97799999999999998</c:v>
                </c:pt>
                <c:pt idx="46">
                  <c:v>0.97839999999999994</c:v>
                </c:pt>
                <c:pt idx="47">
                  <c:v>0.9788</c:v>
                </c:pt>
                <c:pt idx="48">
                  <c:v>0.97919999999999996</c:v>
                </c:pt>
                <c:pt idx="49">
                  <c:v>0.97960000000000003</c:v>
                </c:pt>
                <c:pt idx="50">
                  <c:v>0.98</c:v>
                </c:pt>
                <c:pt idx="51">
                  <c:v>0.98039999999999994</c:v>
                </c:pt>
                <c:pt idx="52">
                  <c:v>0.98080000000000001</c:v>
                </c:pt>
                <c:pt idx="53">
                  <c:v>0.98119999999999996</c:v>
                </c:pt>
                <c:pt idx="54">
                  <c:v>0.98160000000000003</c:v>
                </c:pt>
                <c:pt idx="55">
                  <c:v>0.98199999999999998</c:v>
                </c:pt>
                <c:pt idx="56">
                  <c:v>0.98239999999999994</c:v>
                </c:pt>
                <c:pt idx="57">
                  <c:v>0.98280000000000001</c:v>
                </c:pt>
                <c:pt idx="58">
                  <c:v>0.98319999999999996</c:v>
                </c:pt>
                <c:pt idx="59">
                  <c:v>0.98360000000000003</c:v>
                </c:pt>
                <c:pt idx="60">
                  <c:v>0.98399999999999999</c:v>
                </c:pt>
                <c:pt idx="61">
                  <c:v>0.98439999999999994</c:v>
                </c:pt>
                <c:pt idx="62">
                  <c:v>0.98480000000000001</c:v>
                </c:pt>
                <c:pt idx="63">
                  <c:v>0.98519999999999996</c:v>
                </c:pt>
                <c:pt idx="64">
                  <c:v>0.98560000000000003</c:v>
                </c:pt>
                <c:pt idx="65">
                  <c:v>0.98599999999999999</c:v>
                </c:pt>
                <c:pt idx="66">
                  <c:v>0.98639999999999994</c:v>
                </c:pt>
                <c:pt idx="67">
                  <c:v>0.98680000000000001</c:v>
                </c:pt>
                <c:pt idx="68">
                  <c:v>0.98719999999999997</c:v>
                </c:pt>
                <c:pt idx="69">
                  <c:v>0.98760000000000003</c:v>
                </c:pt>
                <c:pt idx="70">
                  <c:v>0.98799999999999999</c:v>
                </c:pt>
                <c:pt idx="71">
                  <c:v>0.98839999999999995</c:v>
                </c:pt>
                <c:pt idx="72">
                  <c:v>0.98880000000000001</c:v>
                </c:pt>
                <c:pt idx="73">
                  <c:v>0.98919999999999997</c:v>
                </c:pt>
                <c:pt idx="74">
                  <c:v>0.98960000000000004</c:v>
                </c:pt>
                <c:pt idx="75">
                  <c:v>0.99</c:v>
                </c:pt>
                <c:pt idx="76">
                  <c:v>0.99039999999999995</c:v>
                </c:pt>
                <c:pt idx="77">
                  <c:v>0.99080000000000001</c:v>
                </c:pt>
                <c:pt idx="78">
                  <c:v>0.99119999999999997</c:v>
                </c:pt>
                <c:pt idx="79">
                  <c:v>0.99160000000000004</c:v>
                </c:pt>
                <c:pt idx="80">
                  <c:v>0.99199999999999999</c:v>
                </c:pt>
                <c:pt idx="81">
                  <c:v>0.99239999999999995</c:v>
                </c:pt>
                <c:pt idx="82">
                  <c:v>0.99280000000000002</c:v>
                </c:pt>
                <c:pt idx="83">
                  <c:v>0.99319999999999997</c:v>
                </c:pt>
                <c:pt idx="84">
                  <c:v>0.99360000000000004</c:v>
                </c:pt>
                <c:pt idx="85">
                  <c:v>0.99399999999999999</c:v>
                </c:pt>
                <c:pt idx="86">
                  <c:v>0.99439999999999995</c:v>
                </c:pt>
                <c:pt idx="87">
                  <c:v>0.99480000000000002</c:v>
                </c:pt>
                <c:pt idx="88">
                  <c:v>0.99519999999999997</c:v>
                </c:pt>
                <c:pt idx="89">
                  <c:v>0.99560000000000004</c:v>
                </c:pt>
                <c:pt idx="90">
                  <c:v>0.996</c:v>
                </c:pt>
                <c:pt idx="91">
                  <c:v>0.99639999999999995</c:v>
                </c:pt>
                <c:pt idx="92">
                  <c:v>0.99680000000000002</c:v>
                </c:pt>
                <c:pt idx="93">
                  <c:v>0.99719999999999998</c:v>
                </c:pt>
                <c:pt idx="94">
                  <c:v>0.99760000000000004</c:v>
                </c:pt>
                <c:pt idx="95">
                  <c:v>0.998</c:v>
                </c:pt>
                <c:pt idx="96">
                  <c:v>0.99839999999999995</c:v>
                </c:pt>
                <c:pt idx="97">
                  <c:v>0.99880000000000002</c:v>
                </c:pt>
                <c:pt idx="98">
                  <c:v>0.99919999999999998</c:v>
                </c:pt>
                <c:pt idx="99">
                  <c:v>0.99960000000000004</c:v>
                </c:pt>
                <c:pt idx="100">
                  <c:v>1</c:v>
                </c:pt>
                <c:pt idx="101">
                  <c:v>1.0004</c:v>
                </c:pt>
                <c:pt idx="102">
                  <c:v>1.0007999999999999</c:v>
                </c:pt>
                <c:pt idx="103">
                  <c:v>1.0012000000000001</c:v>
                </c:pt>
                <c:pt idx="104">
                  <c:v>1.0016</c:v>
                </c:pt>
                <c:pt idx="105">
                  <c:v>1.002</c:v>
                </c:pt>
                <c:pt idx="106">
                  <c:v>1.0024</c:v>
                </c:pt>
                <c:pt idx="107">
                  <c:v>1.0027999999999999</c:v>
                </c:pt>
                <c:pt idx="108">
                  <c:v>1.0032000000000001</c:v>
                </c:pt>
                <c:pt idx="109">
                  <c:v>1.0036</c:v>
                </c:pt>
                <c:pt idx="110">
                  <c:v>1.004</c:v>
                </c:pt>
                <c:pt idx="111">
                  <c:v>1.0044</c:v>
                </c:pt>
                <c:pt idx="112">
                  <c:v>1.0047999999999999</c:v>
                </c:pt>
                <c:pt idx="113">
                  <c:v>1.0052000000000001</c:v>
                </c:pt>
                <c:pt idx="114">
                  <c:v>1.0056</c:v>
                </c:pt>
                <c:pt idx="115">
                  <c:v>1.006</c:v>
                </c:pt>
                <c:pt idx="116">
                  <c:v>1.0064</c:v>
                </c:pt>
                <c:pt idx="117">
                  <c:v>1.0067999999999999</c:v>
                </c:pt>
                <c:pt idx="118">
                  <c:v>1.0072000000000001</c:v>
                </c:pt>
                <c:pt idx="119">
                  <c:v>1.0076000000000001</c:v>
                </c:pt>
                <c:pt idx="120">
                  <c:v>1.008</c:v>
                </c:pt>
                <c:pt idx="121">
                  <c:v>1.0084</c:v>
                </c:pt>
                <c:pt idx="122">
                  <c:v>1.0087999999999999</c:v>
                </c:pt>
                <c:pt idx="123">
                  <c:v>1.0092000000000001</c:v>
                </c:pt>
                <c:pt idx="124">
                  <c:v>1.0096000000000001</c:v>
                </c:pt>
                <c:pt idx="125">
                  <c:v>1.01</c:v>
                </c:pt>
                <c:pt idx="126">
                  <c:v>1.0104</c:v>
                </c:pt>
                <c:pt idx="127">
                  <c:v>1.0107999999999999</c:v>
                </c:pt>
                <c:pt idx="128">
                  <c:v>1.0112000000000001</c:v>
                </c:pt>
                <c:pt idx="129">
                  <c:v>1.0116000000000001</c:v>
                </c:pt>
                <c:pt idx="130">
                  <c:v>1.012</c:v>
                </c:pt>
                <c:pt idx="131">
                  <c:v>1.0124</c:v>
                </c:pt>
                <c:pt idx="132">
                  <c:v>1.0127999999999999</c:v>
                </c:pt>
                <c:pt idx="133">
                  <c:v>1.0132000000000001</c:v>
                </c:pt>
                <c:pt idx="134">
                  <c:v>1.0136000000000001</c:v>
                </c:pt>
                <c:pt idx="135">
                  <c:v>1.014</c:v>
                </c:pt>
                <c:pt idx="136">
                  <c:v>1.0144</c:v>
                </c:pt>
                <c:pt idx="137">
                  <c:v>1.0147999999999999</c:v>
                </c:pt>
                <c:pt idx="138">
                  <c:v>1.0152000000000001</c:v>
                </c:pt>
                <c:pt idx="139">
                  <c:v>1.0156000000000001</c:v>
                </c:pt>
                <c:pt idx="140">
                  <c:v>1.016</c:v>
                </c:pt>
                <c:pt idx="141">
                  <c:v>1.0164</c:v>
                </c:pt>
                <c:pt idx="142">
                  <c:v>1.0167999999999999</c:v>
                </c:pt>
                <c:pt idx="143">
                  <c:v>1.0172000000000001</c:v>
                </c:pt>
                <c:pt idx="144">
                  <c:v>1.0176000000000001</c:v>
                </c:pt>
                <c:pt idx="145">
                  <c:v>1.018</c:v>
                </c:pt>
                <c:pt idx="146">
                  <c:v>1.0184</c:v>
                </c:pt>
                <c:pt idx="147">
                  <c:v>1.0187999999999999</c:v>
                </c:pt>
                <c:pt idx="148">
                  <c:v>1.0192000000000001</c:v>
                </c:pt>
                <c:pt idx="149">
                  <c:v>1.0196000000000001</c:v>
                </c:pt>
                <c:pt idx="150">
                  <c:v>1.02</c:v>
                </c:pt>
                <c:pt idx="151">
                  <c:v>1.0204</c:v>
                </c:pt>
                <c:pt idx="152">
                  <c:v>1.0207999999999999</c:v>
                </c:pt>
                <c:pt idx="153">
                  <c:v>1.0212000000000001</c:v>
                </c:pt>
                <c:pt idx="154">
                  <c:v>1.0216000000000001</c:v>
                </c:pt>
                <c:pt idx="155">
                  <c:v>1.022</c:v>
                </c:pt>
                <c:pt idx="156">
                  <c:v>1.0224</c:v>
                </c:pt>
                <c:pt idx="157">
                  <c:v>1.0227999999999999</c:v>
                </c:pt>
                <c:pt idx="158">
                  <c:v>1.0232000000000001</c:v>
                </c:pt>
                <c:pt idx="159">
                  <c:v>1.0236000000000001</c:v>
                </c:pt>
                <c:pt idx="160">
                  <c:v>1.024</c:v>
                </c:pt>
                <c:pt idx="161">
                  <c:v>1.0244</c:v>
                </c:pt>
                <c:pt idx="162">
                  <c:v>1.0247999999999999</c:v>
                </c:pt>
                <c:pt idx="163">
                  <c:v>1.0252000000000001</c:v>
                </c:pt>
                <c:pt idx="164">
                  <c:v>1.0256000000000001</c:v>
                </c:pt>
                <c:pt idx="165">
                  <c:v>1.026</c:v>
                </c:pt>
                <c:pt idx="166">
                  <c:v>1.0264</c:v>
                </c:pt>
                <c:pt idx="167">
                  <c:v>1.0267999999999999</c:v>
                </c:pt>
                <c:pt idx="168">
                  <c:v>1.0272000000000001</c:v>
                </c:pt>
                <c:pt idx="169">
                  <c:v>1.0276000000000001</c:v>
                </c:pt>
                <c:pt idx="170">
                  <c:v>1.028</c:v>
                </c:pt>
                <c:pt idx="171">
                  <c:v>1.0284</c:v>
                </c:pt>
                <c:pt idx="172">
                  <c:v>1.0287999999999999</c:v>
                </c:pt>
                <c:pt idx="173">
                  <c:v>1.0292000000000001</c:v>
                </c:pt>
                <c:pt idx="174">
                  <c:v>1.0296000000000001</c:v>
                </c:pt>
                <c:pt idx="175">
                  <c:v>1.03</c:v>
                </c:pt>
                <c:pt idx="176">
                  <c:v>1.0304</c:v>
                </c:pt>
                <c:pt idx="177">
                  <c:v>1.0307999999999999</c:v>
                </c:pt>
                <c:pt idx="178">
                  <c:v>1.0312000000000001</c:v>
                </c:pt>
                <c:pt idx="179">
                  <c:v>1.0316000000000001</c:v>
                </c:pt>
                <c:pt idx="180">
                  <c:v>1.032</c:v>
                </c:pt>
                <c:pt idx="181">
                  <c:v>1.0324</c:v>
                </c:pt>
                <c:pt idx="182">
                  <c:v>1.0327999999999999</c:v>
                </c:pt>
                <c:pt idx="183">
                  <c:v>1.0332000000000001</c:v>
                </c:pt>
                <c:pt idx="184">
                  <c:v>1.0336000000000001</c:v>
                </c:pt>
                <c:pt idx="185">
                  <c:v>1.034</c:v>
                </c:pt>
                <c:pt idx="186">
                  <c:v>1.0344</c:v>
                </c:pt>
                <c:pt idx="187">
                  <c:v>1.0347999999999999</c:v>
                </c:pt>
                <c:pt idx="188">
                  <c:v>1.0352000000000001</c:v>
                </c:pt>
                <c:pt idx="189">
                  <c:v>1.0356000000000001</c:v>
                </c:pt>
                <c:pt idx="190">
                  <c:v>1.036</c:v>
                </c:pt>
                <c:pt idx="191">
                  <c:v>1.0364</c:v>
                </c:pt>
                <c:pt idx="192">
                  <c:v>1.0367999999999999</c:v>
                </c:pt>
                <c:pt idx="193">
                  <c:v>1.0372000000000001</c:v>
                </c:pt>
                <c:pt idx="194">
                  <c:v>1.0376000000000001</c:v>
                </c:pt>
                <c:pt idx="195">
                  <c:v>1.038</c:v>
                </c:pt>
                <c:pt idx="196">
                  <c:v>1.0384</c:v>
                </c:pt>
                <c:pt idx="197">
                  <c:v>1.0387999999999999</c:v>
                </c:pt>
                <c:pt idx="198">
                  <c:v>1.0392000000000001</c:v>
                </c:pt>
                <c:pt idx="199">
                  <c:v>1.0396000000000001</c:v>
                </c:pt>
                <c:pt idx="200">
                  <c:v>1.04</c:v>
                </c:pt>
              </c:numCache>
            </c:numRef>
          </c:xVal>
          <c:yVal>
            <c:numRef>
              <c:f>Cpk!$D$37:$D$237</c:f>
              <c:numCache>
                <c:formatCode>#,##0.0000;[Red]\(#,##0.00\)</c:formatCode>
                <c:ptCount val="201"/>
                <c:pt idx="0">
                  <c:v>1.5389197253411527E-20</c:v>
                </c:pt>
                <c:pt idx="1">
                  <c:v>3.413986579086615E-20</c:v>
                </c:pt>
                <c:pt idx="2">
                  <c:v>7.525375375846806E-20</c:v>
                </c:pt>
                <c:pt idx="3">
                  <c:v>1.6482194767015826E-19</c:v>
                </c:pt>
                <c:pt idx="4">
                  <c:v>3.5869261145874347E-19</c:v>
                </c:pt>
                <c:pt idx="5">
                  <c:v>7.7562238634932595E-19</c:v>
                </c:pt>
                <c:pt idx="6">
                  <c:v>1.6664748168261354E-18</c:v>
                </c:pt>
                <c:pt idx="7">
                  <c:v>3.5576866180192171E-18</c:v>
                </c:pt>
                <c:pt idx="8">
                  <c:v>7.5467009480000914E-18</c:v>
                </c:pt>
                <c:pt idx="9">
                  <c:v>1.5906224446397561E-17</c:v>
                </c:pt>
                <c:pt idx="10">
                  <c:v>3.331176064759574E-17</c:v>
                </c:pt>
                <c:pt idx="11">
                  <c:v>6.931840859664724E-17</c:v>
                </c:pt>
                <c:pt idx="12">
                  <c:v>1.4332438778021619E-16</c:v>
                </c:pt>
                <c:pt idx="13">
                  <c:v>2.944503821508558E-16</c:v>
                </c:pt>
                <c:pt idx="14">
                  <c:v>6.0106946320724094E-16</c:v>
                </c:pt>
                <c:pt idx="15">
                  <c:v>1.2191516259124056E-15</c:v>
                </c:pt>
                <c:pt idx="16">
                  <c:v>2.4570347292398548E-15</c:v>
                </c:pt>
                <c:pt idx="17">
                  <c:v>4.9202297582936457E-15</c:v>
                </c:pt>
                <c:pt idx="18">
                  <c:v>9.789939025245832E-15</c:v>
                </c:pt>
                <c:pt idx="19">
                  <c:v>1.9355086018155315E-14</c:v>
                </c:pt>
                <c:pt idx="20">
                  <c:v>3.8021630758156844E-14</c:v>
                </c:pt>
                <c:pt idx="21">
                  <c:v>7.4214179348216891E-14</c:v>
                </c:pt>
                <c:pt idx="22">
                  <c:v>1.4393405283504181E-13</c:v>
                </c:pt>
                <c:pt idx="23">
                  <c:v>2.7737079696880393E-13</c:v>
                </c:pt>
                <c:pt idx="24">
                  <c:v>5.3110260283491246E-13</c:v>
                </c:pt>
                <c:pt idx="25">
                  <c:v>1.0104542167073211E-12</c:v>
                </c:pt>
                <c:pt idx="26">
                  <c:v>1.9101847197090214E-12</c:v>
                </c:pt>
                <c:pt idx="27">
                  <c:v>3.5880179582552741E-12</c:v>
                </c:pt>
                <c:pt idx="28">
                  <c:v>6.6966000961915534E-12</c:v>
                </c:pt>
                <c:pt idx="29">
                  <c:v>1.2418657132362695E-11</c:v>
                </c:pt>
                <c:pt idx="30">
                  <c:v>2.2883129803601518E-11</c:v>
                </c:pt>
                <c:pt idx="31">
                  <c:v>4.1896401880702464E-11</c:v>
                </c:pt>
                <c:pt idx="32">
                  <c:v>7.621817484448429E-11</c:v>
                </c:pt>
                <c:pt idx="33">
                  <c:v>1.3777197304796353E-10</c:v>
                </c:pt>
                <c:pt idx="34">
                  <c:v>2.4744787388756337E-10</c:v>
                </c:pt>
                <c:pt idx="35">
                  <c:v>4.4159799262740903E-10</c:v>
                </c:pt>
                <c:pt idx="36">
                  <c:v>7.8305266108982003E-10</c:v>
                </c:pt>
                <c:pt idx="37">
                  <c:v>1.3796704555004328E-9</c:v>
                </c:pt>
                <c:pt idx="38">
                  <c:v>2.4153511259154543E-9</c:v>
                </c:pt>
                <c:pt idx="39">
                  <c:v>4.2015128814139717E-9</c:v>
                </c:pt>
                <c:pt idx="40">
                  <c:v>7.2619230035832912E-9</c:v>
                </c:pt>
                <c:pt idx="41">
                  <c:v>1.247148290331841E-8</c:v>
                </c:pt>
                <c:pt idx="42">
                  <c:v>2.1281638746867048E-8</c:v>
                </c:pt>
                <c:pt idx="43">
                  <c:v>3.6083823784047234E-8</c:v>
                </c:pt>
                <c:pt idx="44">
                  <c:v>6.0791177424290369E-8</c:v>
                </c:pt>
                <c:pt idx="45">
                  <c:v>1.0176280563289753E-7</c:v>
                </c:pt>
                <c:pt idx="46">
                  <c:v>1.6926146851420808E-7</c:v>
                </c:pt>
                <c:pt idx="47">
                  <c:v>2.7973554376012151E-7</c:v>
                </c:pt>
                <c:pt idx="48">
                  <c:v>4.5936480213639592E-7</c:v>
                </c:pt>
                <c:pt idx="49">
                  <c:v>7.4952874593522365E-7</c:v>
                </c:pt>
                <c:pt idx="50">
                  <c:v>1.2151765699646185E-6</c:v>
                </c:pt>
                <c:pt idx="51">
                  <c:v>1.9575415824880686E-6</c:v>
                </c:pt>
                <c:pt idx="52">
                  <c:v>3.1333082376264921E-6</c:v>
                </c:pt>
                <c:pt idx="53">
                  <c:v>4.9832853945899148E-6</c:v>
                </c:pt>
                <c:pt idx="54">
                  <c:v>7.8749701269998676E-6</c:v>
                </c:pt>
                <c:pt idx="55">
                  <c:v>1.2365241000331339E-5</c:v>
                </c:pt>
                <c:pt idx="56">
                  <c:v>1.9291978568545259E-5</c:v>
                </c:pt>
                <c:pt idx="57">
                  <c:v>2.9906905033431835E-5</c:v>
                </c:pt>
                <c:pt idx="58">
                  <c:v>4.6066656008782007E-5</c:v>
                </c:pt>
                <c:pt idx="59">
                  <c:v>7.0505406252282388E-5</c:v>
                </c:pt>
                <c:pt idx="60">
                  <c:v>1.072207068939498E-4</c:v>
                </c:pt>
                <c:pt idx="61">
                  <c:v>1.6201507578561596E-4</c:v>
                </c:pt>
                <c:pt idx="62">
                  <c:v>2.4324991978626361E-4</c:v>
                </c:pt>
                <c:pt idx="63">
                  <c:v>3.6288623803639066E-4</c:v>
                </c:pt>
                <c:pt idx="64">
                  <c:v>5.3790899485431614E-4</c:v>
                </c:pt>
                <c:pt idx="65">
                  <c:v>7.9225981820639816E-4</c:v>
                </c:pt>
                <c:pt idx="66">
                  <c:v>1.1594365012713855E-3</c:v>
                </c:pt>
                <c:pt idx="67">
                  <c:v>1.6859582766457543E-3</c:v>
                </c:pt>
                <c:pt idx="68">
                  <c:v>2.4359433940536446E-3</c:v>
                </c:pt>
                <c:pt idx="69">
                  <c:v>3.4971002053279078E-3</c:v>
                </c:pt>
                <c:pt idx="70">
                  <c:v>4.9884942580106263E-3</c:v>
                </c:pt>
                <c:pt idx="71">
                  <c:v>7.0705206003542432E-3</c:v>
                </c:pt>
                <c:pt idx="72">
                  <c:v>9.9575804196024506E-3</c:v>
                </c:pt>
                <c:pt idx="73">
                  <c:v>1.3934030873842394E-2</c:v>
                </c:pt>
                <c:pt idx="74">
                  <c:v>1.9374041679744266E-2</c:v>
                </c:pt>
                <c:pt idx="75">
                  <c:v>2.6766045152976689E-2</c:v>
                </c:pt>
                <c:pt idx="76">
                  <c:v>3.6742499600489628E-2</c:v>
                </c:pt>
                <c:pt idx="77">
                  <c:v>5.0115688978172326E-2</c:v>
                </c:pt>
                <c:pt idx="78">
                  <c:v>6.7920242496728969E-2</c:v>
                </c:pt>
                <c:pt idx="79">
                  <c:v>9.1462962811973303E-2</c:v>
                </c:pt>
                <c:pt idx="80">
                  <c:v>0.1223803860227531</c:v>
                </c:pt>
                <c:pt idx="81">
                  <c:v>0.16270424621635474</c:v>
                </c:pt>
                <c:pt idx="82">
                  <c:v>0.21493466803074809</c:v>
                </c:pt>
                <c:pt idx="83">
                  <c:v>0.28212045138826969</c:v>
                </c:pt>
                <c:pt idx="84">
                  <c:v>0.36794523616486308</c:v>
                </c:pt>
                <c:pt idx="85">
                  <c:v>0.47681764029296431</c:v>
                </c:pt>
                <c:pt idx="86">
                  <c:v>0.61396266022092627</c:v>
                </c:pt>
                <c:pt idx="87">
                  <c:v>0.78551072578495995</c:v>
                </c:pt>
                <c:pt idx="88">
                  <c:v>0.99857984272245404</c:v>
                </c:pt>
                <c:pt idx="89">
                  <c:v>1.2613452792532078</c:v>
                </c:pt>
                <c:pt idx="90">
                  <c:v>1.5830903165959813</c:v>
                </c:pt>
                <c:pt idx="91">
                  <c:v>1.9742307589501666</c:v>
                </c:pt>
                <c:pt idx="92">
                  <c:v>2.4463052702556083</c:v>
                </c:pt>
                <c:pt idx="93">
                  <c:v>3.0119232654754393</c:v>
                </c:pt>
                <c:pt idx="94">
                  <c:v>3.6846621293724717</c:v>
                </c:pt>
                <c:pt idx="95">
                  <c:v>4.4789060589685565</c:v>
                </c:pt>
                <c:pt idx="96">
                  <c:v>5.4096199093762181</c:v>
                </c:pt>
                <c:pt idx="97">
                  <c:v>6.492053128739526</c:v>
                </c:pt>
                <c:pt idx="98">
                  <c:v>7.7413712294910182</c:v>
                </c:pt>
                <c:pt idx="99">
                  <c:v>9.1722152542111122</c:v>
                </c:pt>
                <c:pt idx="100">
                  <c:v>10.798193302637571</c:v>
                </c:pt>
                <c:pt idx="101">
                  <c:v>12.631312287039471</c:v>
                </c:pt>
                <c:pt idx="102">
                  <c:v>14.681362516330855</c:v>
                </c:pt>
                <c:pt idx="103">
                  <c:v>16.955272261604929</c:v>
                </c:pt>
                <c:pt idx="104">
                  <c:v>19.456453866293742</c:v>
                </c:pt>
                <c:pt idx="105">
                  <c:v>22.184166935891064</c:v>
                </c:pt>
                <c:pt idx="106">
                  <c:v>25.132927357817238</c:v>
                </c:pt>
                <c:pt idx="107">
                  <c:v>28.291993044966976</c:v>
                </c:pt>
                <c:pt idx="108">
                  <c:v>31.644958074077319</c:v>
                </c:pt>
                <c:pt idx="109">
                  <c:v>35.169486059532822</c:v>
                </c:pt>
                <c:pt idx="110">
                  <c:v>38.83721099664254</c:v>
                </c:pt>
                <c:pt idx="111">
                  <c:v>42.613829355143103</c:v>
                </c:pt>
                <c:pt idx="112">
                  <c:v>46.459400948672332</c:v>
                </c:pt>
                <c:pt idx="113">
                  <c:v>50.328868219624241</c:v>
                </c:pt>
                <c:pt idx="114">
                  <c:v>54.172794359667989</c:v>
                </c:pt>
                <c:pt idx="115">
                  <c:v>57.938310552296521</c:v>
                </c:pt>
                <c:pt idx="116">
                  <c:v>61.570252093970169</c:v>
                </c:pt>
                <c:pt idx="117">
                  <c:v>65.012452816815667</c:v>
                </c:pt>
                <c:pt idx="118">
                  <c:v>68.209157726071169</c:v>
                </c:pt>
                <c:pt idx="119">
                  <c:v>71.106505701199708</c:v>
                </c:pt>
                <c:pt idx="120">
                  <c:v>73.654028060664658</c:v>
                </c:pt>
                <c:pt idx="121">
                  <c:v>75.806105230540112</c:v>
                </c:pt>
                <c:pt idx="122">
                  <c:v>77.523323025002497</c:v>
                </c:pt>
                <c:pt idx="123">
                  <c:v>78.773672313708389</c:v>
                </c:pt>
                <c:pt idx="124">
                  <c:v>79.533541102321834</c:v>
                </c:pt>
                <c:pt idx="125">
                  <c:v>79.788456080286537</c:v>
                </c:pt>
                <c:pt idx="126">
                  <c:v>79.533541102321834</c:v>
                </c:pt>
                <c:pt idx="127">
                  <c:v>78.773672313708389</c:v>
                </c:pt>
                <c:pt idx="128">
                  <c:v>77.523323025002497</c:v>
                </c:pt>
                <c:pt idx="129">
                  <c:v>75.806105230540112</c:v>
                </c:pt>
                <c:pt idx="130">
                  <c:v>73.654028060664658</c:v>
                </c:pt>
                <c:pt idx="131">
                  <c:v>71.106505701199708</c:v>
                </c:pt>
                <c:pt idx="132">
                  <c:v>68.209157726071169</c:v>
                </c:pt>
                <c:pt idx="133">
                  <c:v>65.012452816815667</c:v>
                </c:pt>
                <c:pt idx="134">
                  <c:v>61.570252093970169</c:v>
                </c:pt>
                <c:pt idx="135">
                  <c:v>57.938310552296521</c:v>
                </c:pt>
                <c:pt idx="136">
                  <c:v>54.172794359667989</c:v>
                </c:pt>
                <c:pt idx="137">
                  <c:v>50.328868219624241</c:v>
                </c:pt>
                <c:pt idx="138">
                  <c:v>46.459400948672332</c:v>
                </c:pt>
                <c:pt idx="139">
                  <c:v>42.613829355143103</c:v>
                </c:pt>
                <c:pt idx="140">
                  <c:v>38.83721099664254</c:v>
                </c:pt>
                <c:pt idx="141">
                  <c:v>35.169486059532822</c:v>
                </c:pt>
                <c:pt idx="142">
                  <c:v>31.644958074077319</c:v>
                </c:pt>
                <c:pt idx="143">
                  <c:v>28.291993044966976</c:v>
                </c:pt>
                <c:pt idx="144">
                  <c:v>25.132927357817238</c:v>
                </c:pt>
                <c:pt idx="145">
                  <c:v>22.184166935891064</c:v>
                </c:pt>
                <c:pt idx="146">
                  <c:v>19.456453866293742</c:v>
                </c:pt>
                <c:pt idx="147">
                  <c:v>16.955272261604929</c:v>
                </c:pt>
                <c:pt idx="148">
                  <c:v>14.681362516330855</c:v>
                </c:pt>
                <c:pt idx="149">
                  <c:v>12.631312287039471</c:v>
                </c:pt>
                <c:pt idx="150">
                  <c:v>10.798193302637571</c:v>
                </c:pt>
                <c:pt idx="151">
                  <c:v>9.1722152542111122</c:v>
                </c:pt>
                <c:pt idx="152">
                  <c:v>7.7413712294913903</c:v>
                </c:pt>
                <c:pt idx="153">
                  <c:v>6.4920531287392027</c:v>
                </c:pt>
                <c:pt idx="154">
                  <c:v>5.4096199093762181</c:v>
                </c:pt>
                <c:pt idx="155">
                  <c:v>4.4789060589685565</c:v>
                </c:pt>
                <c:pt idx="156">
                  <c:v>3.6846621293724717</c:v>
                </c:pt>
                <c:pt idx="157">
                  <c:v>3.0119232654756107</c:v>
                </c:pt>
                <c:pt idx="158">
                  <c:v>2.4463052702554648</c:v>
                </c:pt>
                <c:pt idx="159">
                  <c:v>1.9742307589501666</c:v>
                </c:pt>
                <c:pt idx="160">
                  <c:v>1.5830903165959813</c:v>
                </c:pt>
                <c:pt idx="161">
                  <c:v>1.2613452792532078</c:v>
                </c:pt>
                <c:pt idx="162">
                  <c:v>0.99857984272251954</c:v>
                </c:pt>
                <c:pt idx="163">
                  <c:v>0.78551072578490699</c:v>
                </c:pt>
                <c:pt idx="164">
                  <c:v>0.61396266022092627</c:v>
                </c:pt>
                <c:pt idx="165">
                  <c:v>0.47681764029296431</c:v>
                </c:pt>
                <c:pt idx="166">
                  <c:v>0.36794523616486308</c:v>
                </c:pt>
                <c:pt idx="167">
                  <c:v>0.28212045138829073</c:v>
                </c:pt>
                <c:pt idx="168">
                  <c:v>0.21493466803073163</c:v>
                </c:pt>
                <c:pt idx="169">
                  <c:v>0.16270424621635474</c:v>
                </c:pt>
                <c:pt idx="170">
                  <c:v>0.1223803860227531</c:v>
                </c:pt>
                <c:pt idx="171">
                  <c:v>9.1462962811973303E-2</c:v>
                </c:pt>
                <c:pt idx="172">
                  <c:v>6.7920242496734631E-2</c:v>
                </c:pt>
                <c:pt idx="173">
                  <c:v>5.0115688978168052E-2</c:v>
                </c:pt>
                <c:pt idx="174">
                  <c:v>3.6742499600489628E-2</c:v>
                </c:pt>
                <c:pt idx="175">
                  <c:v>2.6766045152976689E-2</c:v>
                </c:pt>
                <c:pt idx="176">
                  <c:v>1.9374041679744266E-2</c:v>
                </c:pt>
                <c:pt idx="177">
                  <c:v>1.3934030873843681E-2</c:v>
                </c:pt>
                <c:pt idx="178">
                  <c:v>9.9575804196015139E-3</c:v>
                </c:pt>
                <c:pt idx="179">
                  <c:v>7.0705206003542432E-3</c:v>
                </c:pt>
                <c:pt idx="180">
                  <c:v>4.9884942580106263E-3</c:v>
                </c:pt>
                <c:pt idx="181">
                  <c:v>3.4971002053279078E-3</c:v>
                </c:pt>
                <c:pt idx="182">
                  <c:v>2.4359433940538914E-3</c:v>
                </c:pt>
                <c:pt idx="183">
                  <c:v>1.6859582766455808E-3</c:v>
                </c:pt>
                <c:pt idx="184">
                  <c:v>1.1594365012713855E-3</c:v>
                </c:pt>
                <c:pt idx="185">
                  <c:v>7.9225981820639816E-4</c:v>
                </c:pt>
                <c:pt idx="186">
                  <c:v>5.3790899485431614E-4</c:v>
                </c:pt>
                <c:pt idx="187">
                  <c:v>3.6288623803643061E-4</c:v>
                </c:pt>
                <c:pt idx="188">
                  <c:v>2.4324991978623642E-4</c:v>
                </c:pt>
                <c:pt idx="189">
                  <c:v>1.6201507578561596E-4</c:v>
                </c:pt>
                <c:pt idx="190">
                  <c:v>1.072207068939498E-4</c:v>
                </c:pt>
                <c:pt idx="191">
                  <c:v>7.0505406252282388E-5</c:v>
                </c:pt>
                <c:pt idx="192">
                  <c:v>4.6066656008787489E-5</c:v>
                </c:pt>
                <c:pt idx="193">
                  <c:v>2.9906905033428223E-5</c:v>
                </c:pt>
                <c:pt idx="194">
                  <c:v>1.9291978568545259E-5</c:v>
                </c:pt>
                <c:pt idx="195">
                  <c:v>1.2365241000331339E-5</c:v>
                </c:pt>
                <c:pt idx="196">
                  <c:v>7.8749701269998676E-6</c:v>
                </c:pt>
                <c:pt idx="197">
                  <c:v>4.9832853945905518E-6</c:v>
                </c:pt>
                <c:pt idx="198">
                  <c:v>3.1333082376260914E-6</c:v>
                </c:pt>
                <c:pt idx="199">
                  <c:v>1.9575415824880686E-6</c:v>
                </c:pt>
                <c:pt idx="200">
                  <c:v>1.2151765699646185E-6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Cpk!$C$37:$C$237</c:f>
              <c:numCache>
                <c:formatCode>#,##0.00</c:formatCode>
                <c:ptCount val="201"/>
                <c:pt idx="0">
                  <c:v>0.96</c:v>
                </c:pt>
                <c:pt idx="1">
                  <c:v>0.96039999999999992</c:v>
                </c:pt>
                <c:pt idx="2">
                  <c:v>0.96079999999999999</c:v>
                </c:pt>
                <c:pt idx="3">
                  <c:v>0.96119999999999994</c:v>
                </c:pt>
                <c:pt idx="4">
                  <c:v>0.96160000000000001</c:v>
                </c:pt>
                <c:pt idx="5">
                  <c:v>0.96199999999999997</c:v>
                </c:pt>
                <c:pt idx="6">
                  <c:v>0.96239999999999992</c:v>
                </c:pt>
                <c:pt idx="7">
                  <c:v>0.96279999999999999</c:v>
                </c:pt>
                <c:pt idx="8">
                  <c:v>0.96319999999999995</c:v>
                </c:pt>
                <c:pt idx="9">
                  <c:v>0.96360000000000001</c:v>
                </c:pt>
                <c:pt idx="10">
                  <c:v>0.96399999999999997</c:v>
                </c:pt>
                <c:pt idx="11">
                  <c:v>0.96439999999999992</c:v>
                </c:pt>
                <c:pt idx="12">
                  <c:v>0.96479999999999999</c:v>
                </c:pt>
                <c:pt idx="13">
                  <c:v>0.96519999999999995</c:v>
                </c:pt>
                <c:pt idx="14">
                  <c:v>0.96560000000000001</c:v>
                </c:pt>
                <c:pt idx="15">
                  <c:v>0.96599999999999997</c:v>
                </c:pt>
                <c:pt idx="16">
                  <c:v>0.96639999999999993</c:v>
                </c:pt>
                <c:pt idx="17">
                  <c:v>0.96679999999999999</c:v>
                </c:pt>
                <c:pt idx="18">
                  <c:v>0.96719999999999995</c:v>
                </c:pt>
                <c:pt idx="19">
                  <c:v>0.96760000000000002</c:v>
                </c:pt>
                <c:pt idx="20">
                  <c:v>0.96799999999999997</c:v>
                </c:pt>
                <c:pt idx="21">
                  <c:v>0.96839999999999993</c:v>
                </c:pt>
                <c:pt idx="22">
                  <c:v>0.96879999999999999</c:v>
                </c:pt>
                <c:pt idx="23">
                  <c:v>0.96919999999999995</c:v>
                </c:pt>
                <c:pt idx="24">
                  <c:v>0.96960000000000002</c:v>
                </c:pt>
                <c:pt idx="25">
                  <c:v>0.97</c:v>
                </c:pt>
                <c:pt idx="26">
                  <c:v>0.97039999999999993</c:v>
                </c:pt>
                <c:pt idx="27">
                  <c:v>0.9708</c:v>
                </c:pt>
                <c:pt idx="28">
                  <c:v>0.97119999999999995</c:v>
                </c:pt>
                <c:pt idx="29">
                  <c:v>0.97160000000000002</c:v>
                </c:pt>
                <c:pt idx="30">
                  <c:v>0.97199999999999998</c:v>
                </c:pt>
                <c:pt idx="31">
                  <c:v>0.97239999999999993</c:v>
                </c:pt>
                <c:pt idx="32">
                  <c:v>0.9728</c:v>
                </c:pt>
                <c:pt idx="33">
                  <c:v>0.97319999999999995</c:v>
                </c:pt>
                <c:pt idx="34">
                  <c:v>0.97360000000000002</c:v>
                </c:pt>
                <c:pt idx="35">
                  <c:v>0.97399999999999998</c:v>
                </c:pt>
                <c:pt idx="36">
                  <c:v>0.97439999999999993</c:v>
                </c:pt>
                <c:pt idx="37">
                  <c:v>0.9748</c:v>
                </c:pt>
                <c:pt idx="38">
                  <c:v>0.97519999999999996</c:v>
                </c:pt>
                <c:pt idx="39">
                  <c:v>0.97560000000000002</c:v>
                </c:pt>
                <c:pt idx="40">
                  <c:v>0.97599999999999998</c:v>
                </c:pt>
                <c:pt idx="41">
                  <c:v>0.97639999999999993</c:v>
                </c:pt>
                <c:pt idx="42">
                  <c:v>0.9768</c:v>
                </c:pt>
                <c:pt idx="43">
                  <c:v>0.97719999999999996</c:v>
                </c:pt>
                <c:pt idx="44">
                  <c:v>0.97760000000000002</c:v>
                </c:pt>
                <c:pt idx="45">
                  <c:v>0.97799999999999998</c:v>
                </c:pt>
                <c:pt idx="46">
                  <c:v>0.97839999999999994</c:v>
                </c:pt>
                <c:pt idx="47">
                  <c:v>0.9788</c:v>
                </c:pt>
                <c:pt idx="48">
                  <c:v>0.97919999999999996</c:v>
                </c:pt>
                <c:pt idx="49">
                  <c:v>0.97960000000000003</c:v>
                </c:pt>
                <c:pt idx="50">
                  <c:v>0.98</c:v>
                </c:pt>
                <c:pt idx="51">
                  <c:v>0.98039999999999994</c:v>
                </c:pt>
                <c:pt idx="52">
                  <c:v>0.98080000000000001</c:v>
                </c:pt>
                <c:pt idx="53">
                  <c:v>0.98119999999999996</c:v>
                </c:pt>
                <c:pt idx="54">
                  <c:v>0.98160000000000003</c:v>
                </c:pt>
                <c:pt idx="55">
                  <c:v>0.98199999999999998</c:v>
                </c:pt>
                <c:pt idx="56">
                  <c:v>0.98239999999999994</c:v>
                </c:pt>
                <c:pt idx="57">
                  <c:v>0.98280000000000001</c:v>
                </c:pt>
                <c:pt idx="58">
                  <c:v>0.98319999999999996</c:v>
                </c:pt>
                <c:pt idx="59">
                  <c:v>0.98360000000000003</c:v>
                </c:pt>
                <c:pt idx="60">
                  <c:v>0.98399999999999999</c:v>
                </c:pt>
                <c:pt idx="61">
                  <c:v>0.98439999999999994</c:v>
                </c:pt>
                <c:pt idx="62">
                  <c:v>0.98480000000000001</c:v>
                </c:pt>
                <c:pt idx="63">
                  <c:v>0.98519999999999996</c:v>
                </c:pt>
                <c:pt idx="64">
                  <c:v>0.98560000000000003</c:v>
                </c:pt>
                <c:pt idx="65">
                  <c:v>0.98599999999999999</c:v>
                </c:pt>
                <c:pt idx="66">
                  <c:v>0.98639999999999994</c:v>
                </c:pt>
                <c:pt idx="67">
                  <c:v>0.98680000000000001</c:v>
                </c:pt>
                <c:pt idx="68">
                  <c:v>0.98719999999999997</c:v>
                </c:pt>
                <c:pt idx="69">
                  <c:v>0.98760000000000003</c:v>
                </c:pt>
                <c:pt idx="70">
                  <c:v>0.98799999999999999</c:v>
                </c:pt>
                <c:pt idx="71">
                  <c:v>0.98839999999999995</c:v>
                </c:pt>
                <c:pt idx="72">
                  <c:v>0.98880000000000001</c:v>
                </c:pt>
                <c:pt idx="73">
                  <c:v>0.98919999999999997</c:v>
                </c:pt>
                <c:pt idx="74">
                  <c:v>0.98960000000000004</c:v>
                </c:pt>
                <c:pt idx="75">
                  <c:v>0.99</c:v>
                </c:pt>
                <c:pt idx="76">
                  <c:v>0.99039999999999995</c:v>
                </c:pt>
                <c:pt idx="77">
                  <c:v>0.99080000000000001</c:v>
                </c:pt>
                <c:pt idx="78">
                  <c:v>0.99119999999999997</c:v>
                </c:pt>
                <c:pt idx="79">
                  <c:v>0.99160000000000004</c:v>
                </c:pt>
                <c:pt idx="80">
                  <c:v>0.99199999999999999</c:v>
                </c:pt>
                <c:pt idx="81">
                  <c:v>0.99239999999999995</c:v>
                </c:pt>
                <c:pt idx="82">
                  <c:v>0.99280000000000002</c:v>
                </c:pt>
                <c:pt idx="83">
                  <c:v>0.99319999999999997</c:v>
                </c:pt>
                <c:pt idx="84">
                  <c:v>0.99360000000000004</c:v>
                </c:pt>
                <c:pt idx="85">
                  <c:v>0.99399999999999999</c:v>
                </c:pt>
                <c:pt idx="86">
                  <c:v>0.99439999999999995</c:v>
                </c:pt>
                <c:pt idx="87">
                  <c:v>0.99480000000000002</c:v>
                </c:pt>
                <c:pt idx="88">
                  <c:v>0.99519999999999997</c:v>
                </c:pt>
                <c:pt idx="89">
                  <c:v>0.99560000000000004</c:v>
                </c:pt>
                <c:pt idx="90">
                  <c:v>0.996</c:v>
                </c:pt>
                <c:pt idx="91">
                  <c:v>0.99639999999999995</c:v>
                </c:pt>
                <c:pt idx="92">
                  <c:v>0.99680000000000002</c:v>
                </c:pt>
                <c:pt idx="93">
                  <c:v>0.99719999999999998</c:v>
                </c:pt>
                <c:pt idx="94">
                  <c:v>0.99760000000000004</c:v>
                </c:pt>
                <c:pt idx="95">
                  <c:v>0.998</c:v>
                </c:pt>
                <c:pt idx="96">
                  <c:v>0.99839999999999995</c:v>
                </c:pt>
                <c:pt idx="97">
                  <c:v>0.99880000000000002</c:v>
                </c:pt>
                <c:pt idx="98">
                  <c:v>0.99919999999999998</c:v>
                </c:pt>
                <c:pt idx="99">
                  <c:v>0.99960000000000004</c:v>
                </c:pt>
                <c:pt idx="100">
                  <c:v>1</c:v>
                </c:pt>
                <c:pt idx="101">
                  <c:v>1.0004</c:v>
                </c:pt>
                <c:pt idx="102">
                  <c:v>1.0007999999999999</c:v>
                </c:pt>
                <c:pt idx="103">
                  <c:v>1.0012000000000001</c:v>
                </c:pt>
                <c:pt idx="104">
                  <c:v>1.0016</c:v>
                </c:pt>
                <c:pt idx="105">
                  <c:v>1.002</c:v>
                </c:pt>
                <c:pt idx="106">
                  <c:v>1.0024</c:v>
                </c:pt>
                <c:pt idx="107">
                  <c:v>1.0027999999999999</c:v>
                </c:pt>
                <c:pt idx="108">
                  <c:v>1.0032000000000001</c:v>
                </c:pt>
                <c:pt idx="109">
                  <c:v>1.0036</c:v>
                </c:pt>
                <c:pt idx="110">
                  <c:v>1.004</c:v>
                </c:pt>
                <c:pt idx="111">
                  <c:v>1.0044</c:v>
                </c:pt>
                <c:pt idx="112">
                  <c:v>1.0047999999999999</c:v>
                </c:pt>
                <c:pt idx="113">
                  <c:v>1.0052000000000001</c:v>
                </c:pt>
                <c:pt idx="114">
                  <c:v>1.0056</c:v>
                </c:pt>
                <c:pt idx="115">
                  <c:v>1.006</c:v>
                </c:pt>
                <c:pt idx="116">
                  <c:v>1.0064</c:v>
                </c:pt>
                <c:pt idx="117">
                  <c:v>1.0067999999999999</c:v>
                </c:pt>
                <c:pt idx="118">
                  <c:v>1.0072000000000001</c:v>
                </c:pt>
                <c:pt idx="119">
                  <c:v>1.0076000000000001</c:v>
                </c:pt>
                <c:pt idx="120">
                  <c:v>1.008</c:v>
                </c:pt>
                <c:pt idx="121">
                  <c:v>1.0084</c:v>
                </c:pt>
                <c:pt idx="122">
                  <c:v>1.0087999999999999</c:v>
                </c:pt>
                <c:pt idx="123">
                  <c:v>1.0092000000000001</c:v>
                </c:pt>
                <c:pt idx="124">
                  <c:v>1.0096000000000001</c:v>
                </c:pt>
                <c:pt idx="125">
                  <c:v>1.01</c:v>
                </c:pt>
                <c:pt idx="126">
                  <c:v>1.0104</c:v>
                </c:pt>
                <c:pt idx="127">
                  <c:v>1.0107999999999999</c:v>
                </c:pt>
                <c:pt idx="128">
                  <c:v>1.0112000000000001</c:v>
                </c:pt>
                <c:pt idx="129">
                  <c:v>1.0116000000000001</c:v>
                </c:pt>
                <c:pt idx="130">
                  <c:v>1.012</c:v>
                </c:pt>
                <c:pt idx="131">
                  <c:v>1.0124</c:v>
                </c:pt>
                <c:pt idx="132">
                  <c:v>1.0127999999999999</c:v>
                </c:pt>
                <c:pt idx="133">
                  <c:v>1.0132000000000001</c:v>
                </c:pt>
                <c:pt idx="134">
                  <c:v>1.0136000000000001</c:v>
                </c:pt>
                <c:pt idx="135">
                  <c:v>1.014</c:v>
                </c:pt>
                <c:pt idx="136">
                  <c:v>1.0144</c:v>
                </c:pt>
                <c:pt idx="137">
                  <c:v>1.0147999999999999</c:v>
                </c:pt>
                <c:pt idx="138">
                  <c:v>1.0152000000000001</c:v>
                </c:pt>
                <c:pt idx="139">
                  <c:v>1.0156000000000001</c:v>
                </c:pt>
                <c:pt idx="140">
                  <c:v>1.016</c:v>
                </c:pt>
                <c:pt idx="141">
                  <c:v>1.0164</c:v>
                </c:pt>
                <c:pt idx="142">
                  <c:v>1.0167999999999999</c:v>
                </c:pt>
                <c:pt idx="143">
                  <c:v>1.0172000000000001</c:v>
                </c:pt>
                <c:pt idx="144">
                  <c:v>1.0176000000000001</c:v>
                </c:pt>
                <c:pt idx="145">
                  <c:v>1.018</c:v>
                </c:pt>
                <c:pt idx="146">
                  <c:v>1.0184</c:v>
                </c:pt>
                <c:pt idx="147">
                  <c:v>1.0187999999999999</c:v>
                </c:pt>
                <c:pt idx="148">
                  <c:v>1.0192000000000001</c:v>
                </c:pt>
                <c:pt idx="149">
                  <c:v>1.0196000000000001</c:v>
                </c:pt>
                <c:pt idx="150">
                  <c:v>1.02</c:v>
                </c:pt>
                <c:pt idx="151">
                  <c:v>1.0204</c:v>
                </c:pt>
                <c:pt idx="152">
                  <c:v>1.0207999999999999</c:v>
                </c:pt>
                <c:pt idx="153">
                  <c:v>1.0212000000000001</c:v>
                </c:pt>
                <c:pt idx="154">
                  <c:v>1.0216000000000001</c:v>
                </c:pt>
                <c:pt idx="155">
                  <c:v>1.022</c:v>
                </c:pt>
                <c:pt idx="156">
                  <c:v>1.0224</c:v>
                </c:pt>
                <c:pt idx="157">
                  <c:v>1.0227999999999999</c:v>
                </c:pt>
                <c:pt idx="158">
                  <c:v>1.0232000000000001</c:v>
                </c:pt>
                <c:pt idx="159">
                  <c:v>1.0236000000000001</c:v>
                </c:pt>
                <c:pt idx="160">
                  <c:v>1.024</c:v>
                </c:pt>
                <c:pt idx="161">
                  <c:v>1.0244</c:v>
                </c:pt>
                <c:pt idx="162">
                  <c:v>1.0247999999999999</c:v>
                </c:pt>
                <c:pt idx="163">
                  <c:v>1.0252000000000001</c:v>
                </c:pt>
                <c:pt idx="164">
                  <c:v>1.0256000000000001</c:v>
                </c:pt>
                <c:pt idx="165">
                  <c:v>1.026</c:v>
                </c:pt>
                <c:pt idx="166">
                  <c:v>1.0264</c:v>
                </c:pt>
                <c:pt idx="167">
                  <c:v>1.0267999999999999</c:v>
                </c:pt>
                <c:pt idx="168">
                  <c:v>1.0272000000000001</c:v>
                </c:pt>
                <c:pt idx="169">
                  <c:v>1.0276000000000001</c:v>
                </c:pt>
                <c:pt idx="170">
                  <c:v>1.028</c:v>
                </c:pt>
                <c:pt idx="171">
                  <c:v>1.0284</c:v>
                </c:pt>
                <c:pt idx="172">
                  <c:v>1.0287999999999999</c:v>
                </c:pt>
                <c:pt idx="173">
                  <c:v>1.0292000000000001</c:v>
                </c:pt>
                <c:pt idx="174">
                  <c:v>1.0296000000000001</c:v>
                </c:pt>
                <c:pt idx="175">
                  <c:v>1.03</c:v>
                </c:pt>
                <c:pt idx="176">
                  <c:v>1.0304</c:v>
                </c:pt>
                <c:pt idx="177">
                  <c:v>1.0307999999999999</c:v>
                </c:pt>
                <c:pt idx="178">
                  <c:v>1.0312000000000001</c:v>
                </c:pt>
                <c:pt idx="179">
                  <c:v>1.0316000000000001</c:v>
                </c:pt>
                <c:pt idx="180">
                  <c:v>1.032</c:v>
                </c:pt>
                <c:pt idx="181">
                  <c:v>1.0324</c:v>
                </c:pt>
                <c:pt idx="182">
                  <c:v>1.0327999999999999</c:v>
                </c:pt>
                <c:pt idx="183">
                  <c:v>1.0332000000000001</c:v>
                </c:pt>
                <c:pt idx="184">
                  <c:v>1.0336000000000001</c:v>
                </c:pt>
                <c:pt idx="185">
                  <c:v>1.034</c:v>
                </c:pt>
                <c:pt idx="186">
                  <c:v>1.0344</c:v>
                </c:pt>
                <c:pt idx="187">
                  <c:v>1.0347999999999999</c:v>
                </c:pt>
                <c:pt idx="188">
                  <c:v>1.0352000000000001</c:v>
                </c:pt>
                <c:pt idx="189">
                  <c:v>1.0356000000000001</c:v>
                </c:pt>
                <c:pt idx="190">
                  <c:v>1.036</c:v>
                </c:pt>
                <c:pt idx="191">
                  <c:v>1.0364</c:v>
                </c:pt>
                <c:pt idx="192">
                  <c:v>1.0367999999999999</c:v>
                </c:pt>
                <c:pt idx="193">
                  <c:v>1.0372000000000001</c:v>
                </c:pt>
                <c:pt idx="194">
                  <c:v>1.0376000000000001</c:v>
                </c:pt>
                <c:pt idx="195">
                  <c:v>1.038</c:v>
                </c:pt>
                <c:pt idx="196">
                  <c:v>1.0384</c:v>
                </c:pt>
                <c:pt idx="197">
                  <c:v>1.0387999999999999</c:v>
                </c:pt>
                <c:pt idx="198">
                  <c:v>1.0392000000000001</c:v>
                </c:pt>
                <c:pt idx="199">
                  <c:v>1.0396000000000001</c:v>
                </c:pt>
                <c:pt idx="200">
                  <c:v>1.04</c:v>
                </c:pt>
              </c:numCache>
            </c:numRef>
          </c:xVal>
          <c:yVal>
            <c:numRef>
              <c:f>Cpk!$E$37:$E$237</c:f>
              <c:numCache>
                <c:formatCode>General</c:formatCode>
                <c:ptCount val="201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1E-3</c:v>
                </c:pt>
                <c:pt idx="39">
                  <c:v>1E-3</c:v>
                </c:pt>
                <c:pt idx="40">
                  <c:v>1E-3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 formatCode="#,##0.0000;[Red]\(#,##0.00\)">
                  <c:v>79.788456080286537</c:v>
                </c:pt>
                <c:pt idx="51" formatCode="#,##0.0000;[Red]\(#,##0.00\)">
                  <c:v>79.788456080286537</c:v>
                </c:pt>
                <c:pt idx="52" formatCode="#,##0.0000;[Red]\(#,##0.00\)">
                  <c:v>79.788456080286537</c:v>
                </c:pt>
                <c:pt idx="53" formatCode="#,##0.0000;[Red]\(#,##0.00\)">
                  <c:v>79.788456080286537</c:v>
                </c:pt>
                <c:pt idx="54" formatCode="#,##0.0000;[Red]\(#,##0.00\)">
                  <c:v>79.788456080286537</c:v>
                </c:pt>
                <c:pt idx="55" formatCode="#,##0.0000;[Red]\(#,##0.00\)">
                  <c:v>79.788456080286537</c:v>
                </c:pt>
                <c:pt idx="56" formatCode="#,##0.0000;[Red]\(#,##0.00\)">
                  <c:v>79.788456080286537</c:v>
                </c:pt>
                <c:pt idx="57" formatCode="#,##0.0000;[Red]\(#,##0.00\)">
                  <c:v>79.788456080286537</c:v>
                </c:pt>
                <c:pt idx="58" formatCode="#,##0.0000;[Red]\(#,##0.00\)">
                  <c:v>79.788456080286537</c:v>
                </c:pt>
                <c:pt idx="59" formatCode="#,##0.0000;[Red]\(#,##0.00\)">
                  <c:v>79.788456080286537</c:v>
                </c:pt>
                <c:pt idx="60" formatCode="#,##0.0000;[Red]\(#,##0.00\)">
                  <c:v>79.788456080286537</c:v>
                </c:pt>
                <c:pt idx="61" formatCode="#,##0.0000;[Red]\(#,##0.00\)">
                  <c:v>79.788456080286537</c:v>
                </c:pt>
                <c:pt idx="62" formatCode="#,##0.0000;[Red]\(#,##0.00\)">
                  <c:v>79.788456080286537</c:v>
                </c:pt>
                <c:pt idx="63" formatCode="#,##0.0000;[Red]\(#,##0.00\)">
                  <c:v>79.788456080286537</c:v>
                </c:pt>
                <c:pt idx="64" formatCode="#,##0.0000;[Red]\(#,##0.00\)">
                  <c:v>79.788456080286537</c:v>
                </c:pt>
                <c:pt idx="65" formatCode="#,##0.0000;[Red]\(#,##0.00\)">
                  <c:v>79.788456080286537</c:v>
                </c:pt>
                <c:pt idx="66" formatCode="#,##0.0000;[Red]\(#,##0.00\)">
                  <c:v>79.788456080286537</c:v>
                </c:pt>
                <c:pt idx="67" formatCode="#,##0.0000;[Red]\(#,##0.00\)">
                  <c:v>79.788456080286537</c:v>
                </c:pt>
                <c:pt idx="68" formatCode="#,##0.0000;[Red]\(#,##0.00\)">
                  <c:v>79.788456080286537</c:v>
                </c:pt>
                <c:pt idx="69" formatCode="#,##0.0000;[Red]\(#,##0.00\)">
                  <c:v>79.788456080286537</c:v>
                </c:pt>
                <c:pt idx="70" formatCode="#,##0.0000;[Red]\(#,##0.00\)">
                  <c:v>79.788456080286537</c:v>
                </c:pt>
                <c:pt idx="71" formatCode="#,##0.0000;[Red]\(#,##0.00\)">
                  <c:v>79.788456080286537</c:v>
                </c:pt>
                <c:pt idx="72" formatCode="#,##0.0000;[Red]\(#,##0.00\)">
                  <c:v>79.788456080286537</c:v>
                </c:pt>
                <c:pt idx="73" formatCode="#,##0.0000;[Red]\(#,##0.00\)">
                  <c:v>79.788456080286537</c:v>
                </c:pt>
                <c:pt idx="74" formatCode="#,##0.0000;[Red]\(#,##0.00\)">
                  <c:v>79.788456080286537</c:v>
                </c:pt>
                <c:pt idx="75" formatCode="#,##0.0000;[Red]\(#,##0.00\)">
                  <c:v>79.788456080286537</c:v>
                </c:pt>
                <c:pt idx="76" formatCode="#,##0.0000;[Red]\(#,##0.00\)">
                  <c:v>79.788456080286537</c:v>
                </c:pt>
                <c:pt idx="77" formatCode="#,##0.0000;[Red]\(#,##0.00\)">
                  <c:v>79.788456080286537</c:v>
                </c:pt>
                <c:pt idx="78" formatCode="#,##0.0000;[Red]\(#,##0.00\)">
                  <c:v>79.788456080286537</c:v>
                </c:pt>
                <c:pt idx="79" formatCode="#,##0.0000;[Red]\(#,##0.00\)">
                  <c:v>79.788456080286537</c:v>
                </c:pt>
                <c:pt idx="80" formatCode="#,##0.0000;[Red]\(#,##0.00\)">
                  <c:v>79.788456080286537</c:v>
                </c:pt>
                <c:pt idx="81" formatCode="#,##0.0000;[Red]\(#,##0.00\)">
                  <c:v>79.788456080286537</c:v>
                </c:pt>
                <c:pt idx="82" formatCode="#,##0.0000;[Red]\(#,##0.00\)">
                  <c:v>79.788456080286537</c:v>
                </c:pt>
                <c:pt idx="83" formatCode="#,##0.0000;[Red]\(#,##0.00\)">
                  <c:v>79.788456080286537</c:v>
                </c:pt>
                <c:pt idx="84" formatCode="#,##0.0000;[Red]\(#,##0.00\)">
                  <c:v>79.788456080286537</c:v>
                </c:pt>
                <c:pt idx="85" formatCode="#,##0.0000;[Red]\(#,##0.00\)">
                  <c:v>79.788456080286537</c:v>
                </c:pt>
                <c:pt idx="86" formatCode="#,##0.0000;[Red]\(#,##0.00\)">
                  <c:v>79.788456080286537</c:v>
                </c:pt>
                <c:pt idx="87" formatCode="#,##0.0000;[Red]\(#,##0.00\)">
                  <c:v>79.788456080286537</c:v>
                </c:pt>
                <c:pt idx="88" formatCode="#,##0.0000;[Red]\(#,##0.00\)">
                  <c:v>79.788456080286537</c:v>
                </c:pt>
                <c:pt idx="89" formatCode="#,##0.0000;[Red]\(#,##0.00\)">
                  <c:v>79.788456080286537</c:v>
                </c:pt>
                <c:pt idx="90" formatCode="#,##0.0000;[Red]\(#,##0.00\)">
                  <c:v>79.788456080286537</c:v>
                </c:pt>
                <c:pt idx="91" formatCode="#,##0.0000;[Red]\(#,##0.00\)">
                  <c:v>79.788456080286537</c:v>
                </c:pt>
                <c:pt idx="92" formatCode="#,##0.0000;[Red]\(#,##0.00\)">
                  <c:v>79.788456080286537</c:v>
                </c:pt>
                <c:pt idx="93" formatCode="#,##0.0000;[Red]\(#,##0.00\)">
                  <c:v>79.788456080286537</c:v>
                </c:pt>
                <c:pt idx="94" formatCode="#,##0.0000;[Red]\(#,##0.00\)">
                  <c:v>79.788456080286537</c:v>
                </c:pt>
                <c:pt idx="95" formatCode="#,##0.0000;[Red]\(#,##0.00\)">
                  <c:v>79.788456080286537</c:v>
                </c:pt>
                <c:pt idx="96" formatCode="#,##0.0000;[Red]\(#,##0.00\)">
                  <c:v>79.788456080286537</c:v>
                </c:pt>
                <c:pt idx="97" formatCode="#,##0.0000;[Red]\(#,##0.00\)">
                  <c:v>79.788456080286537</c:v>
                </c:pt>
                <c:pt idx="98" formatCode="#,##0.0000;[Red]\(#,##0.00\)">
                  <c:v>79.788456080286537</c:v>
                </c:pt>
                <c:pt idx="99" formatCode="#,##0.0000;[Red]\(#,##0.00\)">
                  <c:v>79.788456080286537</c:v>
                </c:pt>
                <c:pt idx="100" formatCode="#,##0.0000;[Red]\(#,##0.00\)">
                  <c:v>79.788456080286537</c:v>
                </c:pt>
                <c:pt idx="101" formatCode="#,##0.0000;[Red]\(#,##0.00\)">
                  <c:v>79.788456080286537</c:v>
                </c:pt>
                <c:pt idx="102" formatCode="#,##0.0000;[Red]\(#,##0.00\)">
                  <c:v>79.788456080286537</c:v>
                </c:pt>
                <c:pt idx="103" formatCode="#,##0.0000;[Red]\(#,##0.00\)">
                  <c:v>79.788456080286537</c:v>
                </c:pt>
                <c:pt idx="104" formatCode="#,##0.0000;[Red]\(#,##0.00\)">
                  <c:v>79.788456080286537</c:v>
                </c:pt>
                <c:pt idx="105" formatCode="#,##0.0000;[Red]\(#,##0.00\)">
                  <c:v>79.788456080286537</c:v>
                </c:pt>
                <c:pt idx="106" formatCode="#,##0.0000;[Red]\(#,##0.00\)">
                  <c:v>79.788456080286537</c:v>
                </c:pt>
                <c:pt idx="107" formatCode="#,##0.0000;[Red]\(#,##0.00\)">
                  <c:v>79.788456080286537</c:v>
                </c:pt>
                <c:pt idx="108" formatCode="#,##0.0000;[Red]\(#,##0.00\)">
                  <c:v>79.788456080286537</c:v>
                </c:pt>
                <c:pt idx="109" formatCode="#,##0.0000;[Red]\(#,##0.00\)">
                  <c:v>79.788456080286537</c:v>
                </c:pt>
                <c:pt idx="110" formatCode="#,##0.0000;[Red]\(#,##0.00\)">
                  <c:v>79.788456080286537</c:v>
                </c:pt>
                <c:pt idx="111" formatCode="#,##0.0000;[Red]\(#,##0.00\)">
                  <c:v>79.788456080286537</c:v>
                </c:pt>
                <c:pt idx="112" formatCode="#,##0.0000;[Red]\(#,##0.00\)">
                  <c:v>79.788456080286537</c:v>
                </c:pt>
                <c:pt idx="113" formatCode="#,##0.0000;[Red]\(#,##0.00\)">
                  <c:v>79.788456080286537</c:v>
                </c:pt>
                <c:pt idx="114" formatCode="#,##0.0000;[Red]\(#,##0.00\)">
                  <c:v>79.788456080286537</c:v>
                </c:pt>
                <c:pt idx="115" formatCode="#,##0.0000;[Red]\(#,##0.00\)">
                  <c:v>79.788456080286537</c:v>
                </c:pt>
                <c:pt idx="116" formatCode="#,##0.0000;[Red]\(#,##0.00\)">
                  <c:v>79.788456080286537</c:v>
                </c:pt>
                <c:pt idx="117" formatCode="#,##0.0000;[Red]\(#,##0.00\)">
                  <c:v>79.788456080286537</c:v>
                </c:pt>
                <c:pt idx="118" formatCode="#,##0.0000;[Red]\(#,##0.00\)">
                  <c:v>79.788456080286537</c:v>
                </c:pt>
                <c:pt idx="119" formatCode="#,##0.0000;[Red]\(#,##0.00\)">
                  <c:v>79.788456080286537</c:v>
                </c:pt>
                <c:pt idx="120" formatCode="#,##0.0000;[Red]\(#,##0.00\)">
                  <c:v>79.788456080286537</c:v>
                </c:pt>
                <c:pt idx="121" formatCode="#,##0.0000;[Red]\(#,##0.00\)">
                  <c:v>79.788456080286537</c:v>
                </c:pt>
                <c:pt idx="122" formatCode="#,##0.0000;[Red]\(#,##0.00\)">
                  <c:v>79.788456080286537</c:v>
                </c:pt>
                <c:pt idx="123" formatCode="#,##0.0000;[Red]\(#,##0.00\)">
                  <c:v>79.788456080286537</c:v>
                </c:pt>
                <c:pt idx="124" formatCode="#,##0.0000;[Red]\(#,##0.00\)">
                  <c:v>79.788456080286537</c:v>
                </c:pt>
                <c:pt idx="125" formatCode="#,##0.0000;[Red]\(#,##0.00\)">
                  <c:v>79.788456080286537</c:v>
                </c:pt>
                <c:pt idx="126" formatCode="#,##0.0000;[Red]\(#,##0.00\)">
                  <c:v>79.788456080286537</c:v>
                </c:pt>
                <c:pt idx="127" formatCode="#,##0.0000;[Red]\(#,##0.00\)">
                  <c:v>79.788456080286537</c:v>
                </c:pt>
                <c:pt idx="128" formatCode="#,##0.0000;[Red]\(#,##0.00\)">
                  <c:v>79.788456080286537</c:v>
                </c:pt>
                <c:pt idx="129" formatCode="#,##0.0000;[Red]\(#,##0.00\)">
                  <c:v>79.788456080286537</c:v>
                </c:pt>
                <c:pt idx="130" formatCode="#,##0.0000;[Red]\(#,##0.00\)">
                  <c:v>79.788456080286537</c:v>
                </c:pt>
                <c:pt idx="131" formatCode="#,##0.0000;[Red]\(#,##0.00\)">
                  <c:v>79.788456080286537</c:v>
                </c:pt>
                <c:pt idx="132" formatCode="#,##0.0000;[Red]\(#,##0.00\)">
                  <c:v>79.788456080286537</c:v>
                </c:pt>
                <c:pt idx="133" formatCode="#,##0.0000;[Red]\(#,##0.00\)">
                  <c:v>79.788456080286537</c:v>
                </c:pt>
                <c:pt idx="134" formatCode="#,##0.0000;[Red]\(#,##0.00\)">
                  <c:v>79.788456080286537</c:v>
                </c:pt>
                <c:pt idx="135" formatCode="#,##0.0000;[Red]\(#,##0.00\)">
                  <c:v>79.788456080286537</c:v>
                </c:pt>
                <c:pt idx="136" formatCode="#,##0.0000;[Red]\(#,##0.00\)">
                  <c:v>79.788456080286537</c:v>
                </c:pt>
                <c:pt idx="137" formatCode="#,##0.0000;[Red]\(#,##0.00\)">
                  <c:v>79.788456080286537</c:v>
                </c:pt>
                <c:pt idx="138" formatCode="#,##0.0000;[Red]\(#,##0.00\)">
                  <c:v>79.788456080286537</c:v>
                </c:pt>
                <c:pt idx="139" formatCode="#,##0.0000;[Red]\(#,##0.00\)">
                  <c:v>79.788456080286537</c:v>
                </c:pt>
                <c:pt idx="140" formatCode="#,##0.0000;[Red]\(#,##0.00\)">
                  <c:v>79.788456080286537</c:v>
                </c:pt>
                <c:pt idx="141" formatCode="#,##0.0000;[Red]\(#,##0.00\)">
                  <c:v>79.788456080286537</c:v>
                </c:pt>
                <c:pt idx="142" formatCode="#,##0.0000;[Red]\(#,##0.00\)">
                  <c:v>79.788456080286537</c:v>
                </c:pt>
                <c:pt idx="143" formatCode="#,##0.0000;[Red]\(#,##0.00\)">
                  <c:v>79.788456080286537</c:v>
                </c:pt>
                <c:pt idx="144" formatCode="#,##0.0000;[Red]\(#,##0.00\)">
                  <c:v>79.788456080286537</c:v>
                </c:pt>
                <c:pt idx="145" formatCode="#,##0.0000;[Red]\(#,##0.00\)">
                  <c:v>79.788456080286537</c:v>
                </c:pt>
                <c:pt idx="146" formatCode="#,##0.0000;[Red]\(#,##0.00\)">
                  <c:v>79.788456080286537</c:v>
                </c:pt>
                <c:pt idx="147" formatCode="#,##0.0000;[Red]\(#,##0.00\)">
                  <c:v>79.788456080286537</c:v>
                </c:pt>
                <c:pt idx="148" formatCode="#,##0.0000;[Red]\(#,##0.00\)">
                  <c:v>79.788456080286537</c:v>
                </c:pt>
                <c:pt idx="149" formatCode="#,##0.0000;[Red]\(#,##0.00\)">
                  <c:v>79.788456080286537</c:v>
                </c:pt>
                <c:pt idx="150" formatCode="#,##0.0000;[Red]\(#,##0.00\)">
                  <c:v>79.788456080286537</c:v>
                </c:pt>
                <c:pt idx="151">
                  <c:v>1E-3</c:v>
                </c:pt>
                <c:pt idx="152">
                  <c:v>1E-3</c:v>
                </c:pt>
                <c:pt idx="153">
                  <c:v>1E-3</c:v>
                </c:pt>
                <c:pt idx="154">
                  <c:v>1E-3</c:v>
                </c:pt>
                <c:pt idx="155">
                  <c:v>1E-3</c:v>
                </c:pt>
                <c:pt idx="156">
                  <c:v>1E-3</c:v>
                </c:pt>
                <c:pt idx="157">
                  <c:v>1E-3</c:v>
                </c:pt>
                <c:pt idx="158">
                  <c:v>1E-3</c:v>
                </c:pt>
                <c:pt idx="159">
                  <c:v>1E-3</c:v>
                </c:pt>
                <c:pt idx="160">
                  <c:v>1E-3</c:v>
                </c:pt>
                <c:pt idx="161">
                  <c:v>1E-3</c:v>
                </c:pt>
                <c:pt idx="162">
                  <c:v>1E-3</c:v>
                </c:pt>
                <c:pt idx="163">
                  <c:v>1E-3</c:v>
                </c:pt>
                <c:pt idx="164">
                  <c:v>1E-3</c:v>
                </c:pt>
                <c:pt idx="165">
                  <c:v>1E-3</c:v>
                </c:pt>
                <c:pt idx="166">
                  <c:v>1E-3</c:v>
                </c:pt>
                <c:pt idx="167">
                  <c:v>1E-3</c:v>
                </c:pt>
                <c:pt idx="168">
                  <c:v>1E-3</c:v>
                </c:pt>
                <c:pt idx="169">
                  <c:v>1E-3</c:v>
                </c:pt>
                <c:pt idx="170">
                  <c:v>1E-3</c:v>
                </c:pt>
                <c:pt idx="171">
                  <c:v>1E-3</c:v>
                </c:pt>
                <c:pt idx="172">
                  <c:v>1E-3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1E-3</c:v>
                </c:pt>
                <c:pt idx="177">
                  <c:v>1E-3</c:v>
                </c:pt>
                <c:pt idx="178">
                  <c:v>1E-3</c:v>
                </c:pt>
                <c:pt idx="179">
                  <c:v>1E-3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17792"/>
        <c:axId val="75619712"/>
      </c:scatterChart>
      <c:valAx>
        <c:axId val="756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Quality Dimension</a:t>
                </a:r>
              </a:p>
            </c:rich>
          </c:tx>
          <c:layout>
            <c:manualLayout>
              <c:xMode val="edge"/>
              <c:yMode val="edge"/>
              <c:x val="0.43201846906367586"/>
              <c:y val="0.853846153846153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19712"/>
        <c:crosses val="autoZero"/>
        <c:crossBetween val="midCat"/>
      </c:valAx>
      <c:valAx>
        <c:axId val="756197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 Density</a:t>
                </a:r>
              </a:p>
            </c:rich>
          </c:tx>
          <c:layout>
            <c:manualLayout>
              <c:xMode val="edge"/>
              <c:yMode val="edge"/>
              <c:x val="4.3859743052149833E-2"/>
              <c:y val="0.30384615384615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17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14</xdr:row>
      <xdr:rowOff>0</xdr:rowOff>
    </xdr:from>
    <xdr:to>
      <xdr:col>12</xdr:col>
      <xdr:colOff>781049</xdr:colOff>
      <xdr:row>27</xdr:row>
      <xdr:rowOff>180975</xdr:rowOff>
    </xdr:to>
    <xdr:graphicFrame macro="">
      <xdr:nvGraphicFramePr>
        <xdr:cNvPr id="5" name="AvgDailyImperfections" descr="Daily average imperfections with control limits." title="Average Imperfection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514350</xdr:colOff>
      <xdr:row>14</xdr:row>
      <xdr:rowOff>9525</xdr:rowOff>
    </xdr:from>
    <xdr:to>
      <xdr:col>26</xdr:col>
      <xdr:colOff>257175</xdr:colOff>
      <xdr:row>28</xdr:row>
      <xdr:rowOff>0</xdr:rowOff>
    </xdr:to>
    <xdr:graphicFrame macro="">
      <xdr:nvGraphicFramePr>
        <xdr:cNvPr id="9" name="AvgDailyImperfections" descr="Daily average imperfections with control limits." title="Average Imperfection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17</xdr:row>
      <xdr:rowOff>85725</xdr:rowOff>
    </xdr:from>
    <xdr:to>
      <xdr:col>13</xdr:col>
      <xdr:colOff>542925</xdr:colOff>
      <xdr:row>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D%20Work/Teaching/Quality%20Management%20ETH/S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!"/>
      <sheetName val="XR-chart"/>
      <sheetName val="P-chart"/>
      <sheetName val="P-chart2"/>
      <sheetName val="C-chart"/>
      <sheetName val="Cpk Example"/>
      <sheetName val="P-chart Example"/>
      <sheetName val="C-chart Example"/>
      <sheetName val="XR-chart Example"/>
    </sheetNames>
    <sheetDataSet>
      <sheetData sheetId="0" refreshError="1"/>
      <sheetData sheetId="1">
        <row r="4">
          <cell r="R4" t="str">
            <v>n</v>
          </cell>
          <cell r="S4" t="str">
            <v>d(2)</v>
          </cell>
          <cell r="T4" t="str">
            <v>d(3)</v>
          </cell>
          <cell r="U4" t="str">
            <v>A(2)</v>
          </cell>
          <cell r="V4" t="str">
            <v>D(3)</v>
          </cell>
          <cell r="W4" t="str">
            <v>D(4)</v>
          </cell>
        </row>
        <row r="5">
          <cell r="R5">
            <v>2</v>
          </cell>
          <cell r="S5">
            <v>1.1279999999999999</v>
          </cell>
          <cell r="T5">
            <v>0.85299999999999998</v>
          </cell>
          <cell r="U5">
            <v>1.880603141453584</v>
          </cell>
          <cell r="V5">
            <v>0</v>
          </cell>
          <cell r="W5">
            <v>3.2686170212765959</v>
          </cell>
        </row>
        <row r="6">
          <cell r="R6">
            <v>3</v>
          </cell>
          <cell r="S6">
            <v>1.6930000000000001</v>
          </cell>
          <cell r="T6">
            <v>0.88800000000000001</v>
          </cell>
          <cell r="U6">
            <v>1.0230660410920718</v>
          </cell>
          <cell r="V6">
            <v>0</v>
          </cell>
          <cell r="W6">
            <v>2.5735380980507974</v>
          </cell>
        </row>
        <row r="7">
          <cell r="R7">
            <v>4</v>
          </cell>
          <cell r="S7">
            <v>2.0590000000000002</v>
          </cell>
          <cell r="T7">
            <v>0.88</v>
          </cell>
          <cell r="U7">
            <v>0.72850898494414762</v>
          </cell>
          <cell r="V7">
            <v>0</v>
          </cell>
          <cell r="W7">
            <v>2.2821758135016998</v>
          </cell>
        </row>
        <row r="8">
          <cell r="R8">
            <v>5</v>
          </cell>
          <cell r="S8">
            <v>2.3260000000000001</v>
          </cell>
          <cell r="T8">
            <v>0.86399999999999999</v>
          </cell>
          <cell r="U8">
            <v>0.57680171388644619</v>
          </cell>
          <cell r="V8">
            <v>0</v>
          </cell>
          <cell r="W8">
            <v>2.1143594153052447</v>
          </cell>
        </row>
        <row r="9">
          <cell r="R9">
            <v>6</v>
          </cell>
          <cell r="S9">
            <v>2.5339999999999998</v>
          </cell>
          <cell r="T9">
            <v>0.84799999999999998</v>
          </cell>
          <cell r="U9">
            <v>0.48332473219873295</v>
          </cell>
          <cell r="V9">
            <v>0</v>
          </cell>
          <cell r="W9">
            <v>2.0039463299131808</v>
          </cell>
        </row>
        <row r="10">
          <cell r="R10">
            <v>7</v>
          </cell>
          <cell r="S10">
            <v>2.7040000000000002</v>
          </cell>
          <cell r="T10">
            <v>0.83299999999999996</v>
          </cell>
          <cell r="U10">
            <v>0.41933928218479349</v>
          </cell>
          <cell r="V10">
            <v>7.5813609467455856E-2</v>
          </cell>
          <cell r="W10">
            <v>1.9241863905325443</v>
          </cell>
        </row>
        <row r="11">
          <cell r="R11">
            <v>8</v>
          </cell>
          <cell r="S11">
            <v>2.847</v>
          </cell>
          <cell r="T11">
            <v>0.82</v>
          </cell>
          <cell r="U11">
            <v>0.37255362549343912</v>
          </cell>
          <cell r="V11">
            <v>0.13593256059009484</v>
          </cell>
          <cell r="W11">
            <v>1.8640674394099053</v>
          </cell>
        </row>
        <row r="12">
          <cell r="R12">
            <v>9</v>
          </cell>
          <cell r="S12">
            <v>2.97</v>
          </cell>
          <cell r="T12">
            <v>0.80800000000000005</v>
          </cell>
          <cell r="U12">
            <v>0.33670033670033672</v>
          </cell>
          <cell r="V12">
            <v>0.1838383838383838</v>
          </cell>
          <cell r="W12">
            <v>1.8161616161616161</v>
          </cell>
        </row>
        <row r="13">
          <cell r="R13">
            <v>10</v>
          </cell>
          <cell r="S13">
            <v>3.0779999999999998</v>
          </cell>
          <cell r="T13">
            <v>0.79700000000000004</v>
          </cell>
          <cell r="U13">
            <v>0.3082141968975029</v>
          </cell>
          <cell r="V13">
            <v>0.22319688109161784</v>
          </cell>
          <cell r="W13">
            <v>1.7768031189083822</v>
          </cell>
        </row>
        <row r="14">
          <cell r="R14">
            <v>11</v>
          </cell>
          <cell r="S14">
            <v>3.173</v>
          </cell>
          <cell r="T14">
            <v>0.78700000000000003</v>
          </cell>
          <cell r="U14">
            <v>0.28507218207793594</v>
          </cell>
          <cell r="V14">
            <v>0.2559092341632524</v>
          </cell>
          <cell r="W14">
            <v>1.7440907658367477</v>
          </cell>
        </row>
        <row r="15">
          <cell r="R15">
            <v>12</v>
          </cell>
          <cell r="S15">
            <v>3.258</v>
          </cell>
          <cell r="T15">
            <v>0.77800000000000002</v>
          </cell>
          <cell r="U15">
            <v>0.26581504106336362</v>
          </cell>
          <cell r="V15">
            <v>0.28360957642725593</v>
          </cell>
          <cell r="W15">
            <v>1.7163904235727441</v>
          </cell>
        </row>
        <row r="16">
          <cell r="R16">
            <v>16</v>
          </cell>
          <cell r="S16">
            <v>3.532</v>
          </cell>
          <cell r="T16">
            <v>0.75</v>
          </cell>
          <cell r="U16">
            <v>0.21234428086070214</v>
          </cell>
          <cell r="V16">
            <v>0.36296715741789354</v>
          </cell>
          <cell r="W16">
            <v>1.6370328425821064</v>
          </cell>
        </row>
        <row r="17">
          <cell r="R17">
            <v>17</v>
          </cell>
          <cell r="S17">
            <v>3.5880000000000001</v>
          </cell>
          <cell r="T17">
            <v>0.74399999999999999</v>
          </cell>
          <cell r="U17">
            <v>0.20278898414409111</v>
          </cell>
          <cell r="V17">
            <v>0.37792642140468224</v>
          </cell>
          <cell r="W17">
            <v>1.6220735785953178</v>
          </cell>
        </row>
        <row r="18">
          <cell r="R18">
            <v>18</v>
          </cell>
          <cell r="S18">
            <v>3.64</v>
          </cell>
          <cell r="T18">
            <v>0.73899999999999999</v>
          </cell>
          <cell r="U18">
            <v>0.19426010472157901</v>
          </cell>
          <cell r="V18">
            <v>0.39093406593406588</v>
          </cell>
          <cell r="W18">
            <v>1.6090659340659341</v>
          </cell>
        </row>
        <row r="19">
          <cell r="R19">
            <v>19</v>
          </cell>
          <cell r="S19">
            <v>3.6890000000000001</v>
          </cell>
          <cell r="T19">
            <v>0.73399999999999999</v>
          </cell>
          <cell r="U19">
            <v>0.18656741708096647</v>
          </cell>
          <cell r="V19">
            <v>0.40309026836541073</v>
          </cell>
          <cell r="W19">
            <v>1.5969097316345893</v>
          </cell>
        </row>
        <row r="20">
          <cell r="R20">
            <v>20</v>
          </cell>
          <cell r="S20">
            <v>3.7349999999999999</v>
          </cell>
          <cell r="T20">
            <v>0.72899999999999998</v>
          </cell>
          <cell r="U20">
            <v>0.17960385361444095</v>
          </cell>
          <cell r="V20">
            <v>0.41445783132530123</v>
          </cell>
          <cell r="W20">
            <v>1.5855421686746989</v>
          </cell>
        </row>
        <row r="21">
          <cell r="R21">
            <v>21</v>
          </cell>
          <cell r="S21">
            <v>3.778</v>
          </cell>
          <cell r="T21">
            <v>0.72399999999999998</v>
          </cell>
          <cell r="U21">
            <v>0.17328048457066628</v>
          </cell>
          <cell r="V21">
            <v>0.42509264160931715</v>
          </cell>
          <cell r="W21">
            <v>1.574907358390683</v>
          </cell>
        </row>
        <row r="22">
          <cell r="R22">
            <v>22</v>
          </cell>
          <cell r="S22">
            <v>3.819</v>
          </cell>
          <cell r="T22">
            <v>0.72</v>
          </cell>
          <cell r="U22">
            <v>0.16747896021650469</v>
          </cell>
          <cell r="V22">
            <v>0.43440691280439903</v>
          </cell>
          <cell r="W22">
            <v>1.565593087195601</v>
          </cell>
        </row>
        <row r="23">
          <cell r="R23">
            <v>23</v>
          </cell>
          <cell r="S23">
            <v>3.8580000000000001</v>
          </cell>
          <cell r="T23">
            <v>0.71599999999999997</v>
          </cell>
          <cell r="U23">
            <v>0.16214184607859625</v>
          </cell>
          <cell r="V23">
            <v>0.44323483670295505</v>
          </cell>
          <cell r="W23">
            <v>1.556765163297045</v>
          </cell>
        </row>
        <row r="24">
          <cell r="R24">
            <v>24</v>
          </cell>
          <cell r="S24">
            <v>3.895</v>
          </cell>
          <cell r="T24">
            <v>0.71199999999999997</v>
          </cell>
          <cell r="U24">
            <v>0.15722013753422198</v>
          </cell>
          <cell r="V24">
            <v>0.45160462130937096</v>
          </cell>
          <cell r="W24">
            <v>1.548395378690629</v>
          </cell>
        </row>
        <row r="25">
          <cell r="R25">
            <v>25</v>
          </cell>
          <cell r="S25">
            <v>3.931</v>
          </cell>
          <cell r="T25">
            <v>0.70799999999999996</v>
          </cell>
          <cell r="U25">
            <v>0.15263291783261257</v>
          </cell>
          <cell r="V25">
            <v>0.45967947087255157</v>
          </cell>
          <cell r="W25">
            <v>1.5403205291274484</v>
          </cell>
        </row>
      </sheetData>
      <sheetData sheetId="2" refreshError="1"/>
      <sheetData sheetId="3">
        <row r="9">
          <cell r="E9">
            <v>135</v>
          </cell>
        </row>
        <row r="10">
          <cell r="E10">
            <v>0.13379583746283449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blData" displayName="tblData" ref="B33:Q64" totalsRowShown="0">
  <autoFilter ref="B33:Q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6">
    <tableColumn id="1" name="Time" dataDxfId="16"/>
    <tableColumn id="2" name="Sample 1" dataDxfId="15"/>
    <tableColumn id="3" name="Sample 2" dataDxfId="14"/>
    <tableColumn id="4" name="Sample 3" dataDxfId="13"/>
    <tableColumn id="5" name="Sample 4" dataDxfId="12"/>
    <tableColumn id="6" name="Sample 5" dataDxfId="11"/>
    <tableColumn id="7" name="Mean (x̄)" dataDxfId="10">
      <calculatedColumnFormula>IFERROR(AVERAGE(tblData[[#This Row],[Sample 1]:[Sample 5]]),"")</calculatedColumnFormula>
    </tableColumn>
    <tableColumn id="8" name="Sample Mean" dataDxfId="9">
      <calculatedColumnFormula>AVERAGE(tblData[Mean (x̄)])</calculatedColumnFormula>
    </tableColumn>
    <tableColumn id="9" name="Standard Deviation" dataDxfId="8">
      <calculatedColumnFormula>IFERROR(STDEV(tblData[[#This Row],[Sample 1]:[Sample 5]]),"")</calculatedColumnFormula>
    </tableColumn>
    <tableColumn id="10" name="Sample Standard Deviation" dataDxfId="7">
      <calculatedColumnFormula>AVERAGE(tblData[Standard Deviation])</calculatedColumnFormula>
    </tableColumn>
    <tableColumn id="11" name="Lower Control Limit" dataDxfId="6">
      <calculatedColumnFormula>tblData[[#This Row],[Sample Mean]]-($S$5*tblData[[#This Row],[Sample Range]])</calculatedColumnFormula>
    </tableColumn>
    <tableColumn id="12" name="Upper Control Limit" dataDxfId="5">
      <calculatedColumnFormula>tblData[[#This Row],[Sample Mean]]+($S$5*tblData[[#This Row],[Sample Range]])</calculatedColumnFormula>
    </tableColumn>
    <tableColumn id="13" name="Range" dataDxfId="4">
      <calculatedColumnFormula>MAX(tblData[[#This Row],[Sample 1]:[Sample 5]])-MIN(tblData[[#This Row],[Sample 1]:[Sample 5]])</calculatedColumnFormula>
    </tableColumn>
    <tableColumn id="16" name="Sample Range" dataDxfId="3">
      <calculatedColumnFormula>AVERAGE(tblData[Range])</calculatedColumnFormula>
    </tableColumn>
    <tableColumn id="14" name="Range LCL" dataDxfId="2">
      <calculatedColumnFormula>tblData[[#This Row],[Sample Range]]*$S$6</calculatedColumnFormula>
    </tableColumn>
    <tableColumn id="15" name="Range UCL" dataDxfId="1">
      <calculatedColumnFormula>tblData[[#This Row],[Sample Range]]*$S$7</calculatedColumnFormula>
    </tableColumn>
  </tableColumns>
  <tableStyleInfo name="Control chart table" showFirstColumn="0" showLastColumn="0" showRowStripes="1" showColumnStripes="0"/>
  <extLst>
    <ext xmlns:x14="http://schemas.microsoft.com/office/spreadsheetml/2009/9/main" uri="{504A1905-F514-4f6f-8877-14C23A59335A}">
      <x14:table altText="Imperfections data" altTextSummary="Enter the date and sample imperfections, while mean, standard deviation and control limits are calculated for you."/>
    </ext>
  </extLst>
</table>
</file>

<file path=xl/theme/theme1.xml><?xml version="1.0" encoding="utf-8"?>
<a:theme xmlns:a="http://schemas.openxmlformats.org/drawingml/2006/main" name="Office Theme">
  <a:themeElements>
    <a:clrScheme name="Control char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Control char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  <pageSetUpPr autoPageBreaks="0" fitToPage="1"/>
  </sheetPr>
  <dimension ref="A1:W64"/>
  <sheetViews>
    <sheetView showGridLines="0" tabSelected="1" topLeftCell="A31" workbookViewId="0">
      <selection activeCell="C34" sqref="C34"/>
    </sheetView>
  </sheetViews>
  <sheetFormatPr defaultRowHeight="15" x14ac:dyDescent="0.3"/>
  <cols>
    <col min="1" max="1" width="1.7109375" customWidth="1"/>
    <col min="2" max="2" width="16.140625" customWidth="1"/>
    <col min="3" max="7" width="5.5703125" customWidth="1"/>
    <col min="8" max="13" width="11.85546875" customWidth="1"/>
  </cols>
  <sheetData>
    <row r="1" spans="1:23" s="1" customFormat="1" x14ac:dyDescent="0.3"/>
    <row r="2" spans="1:23" s="1" customFormat="1" ht="31.5" thickBot="1" x14ac:dyDescent="0.35">
      <c r="B2" s="5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3" s="1" customFormat="1" ht="15.75" thickTop="1" x14ac:dyDescent="0.3">
      <c r="B3"/>
      <c r="C3"/>
      <c r="D3"/>
      <c r="E3"/>
      <c r="F3"/>
      <c r="G3"/>
      <c r="H3"/>
      <c r="I3"/>
      <c r="J3"/>
      <c r="K3"/>
      <c r="L3"/>
      <c r="M3"/>
      <c r="O3" s="27" t="s">
        <v>30</v>
      </c>
    </row>
    <row r="4" spans="1:23" s="1" customFormat="1" ht="16.5" x14ac:dyDescent="0.3">
      <c r="B4" s="11" t="s">
        <v>0</v>
      </c>
      <c r="C4" s="51" t="s">
        <v>43</v>
      </c>
      <c r="D4" s="51"/>
      <c r="E4" s="51"/>
      <c r="F4" s="51"/>
      <c r="G4" s="62"/>
      <c r="H4" s="12" t="s">
        <v>1</v>
      </c>
      <c r="I4" s="13"/>
      <c r="J4" s="13"/>
      <c r="K4" s="13"/>
      <c r="L4" s="13"/>
      <c r="M4" s="14"/>
      <c r="O4" s="29" t="s">
        <v>25</v>
      </c>
      <c r="P4" s="30">
        <v>2</v>
      </c>
      <c r="Q4" s="30">
        <v>3</v>
      </c>
      <c r="R4" s="30">
        <v>4</v>
      </c>
      <c r="S4" s="31">
        <v>5</v>
      </c>
      <c r="U4" s="43" t="s">
        <v>44</v>
      </c>
      <c r="V4" s="45" t="s">
        <v>45</v>
      </c>
      <c r="W4" s="45" t="s">
        <v>46</v>
      </c>
    </row>
    <row r="5" spans="1:23" s="1" customFormat="1" ht="16.5" x14ac:dyDescent="0.3">
      <c r="B5" s="11" t="s">
        <v>2</v>
      </c>
      <c r="C5" s="46">
        <v>41976</v>
      </c>
      <c r="D5" s="46"/>
      <c r="E5" s="46"/>
      <c r="F5" s="46"/>
      <c r="G5" s="47"/>
      <c r="H5" s="53"/>
      <c r="I5" s="54"/>
      <c r="J5" s="54"/>
      <c r="K5" s="54"/>
      <c r="L5" s="54"/>
      <c r="M5" s="55"/>
      <c r="O5" s="29" t="s">
        <v>28</v>
      </c>
      <c r="P5" s="32">
        <v>1.88</v>
      </c>
      <c r="Q5" s="32">
        <v>1.0229999999999999</v>
      </c>
      <c r="R5" s="32">
        <v>0.72899999999999998</v>
      </c>
      <c r="S5" s="33">
        <v>0.57699999999999996</v>
      </c>
      <c r="U5" s="43">
        <v>1</v>
      </c>
      <c r="V5" s="44" t="e">
        <f>$I$34+($K$34/2)</f>
        <v>#DIV/0!</v>
      </c>
      <c r="W5" s="44" t="e">
        <f>$I$34-($K$34/2)</f>
        <v>#DIV/0!</v>
      </c>
    </row>
    <row r="6" spans="1:23" s="1" customFormat="1" ht="16.5" x14ac:dyDescent="0.3">
      <c r="B6" s="11" t="s">
        <v>3</v>
      </c>
      <c r="C6" s="51" t="s">
        <v>41</v>
      </c>
      <c r="D6" s="51"/>
      <c r="E6" s="51"/>
      <c r="F6" s="51"/>
      <c r="G6" s="52"/>
      <c r="H6" s="56"/>
      <c r="I6" s="57"/>
      <c r="J6" s="57"/>
      <c r="K6" s="57"/>
      <c r="L6" s="57"/>
      <c r="M6" s="58"/>
      <c r="O6" s="29" t="s">
        <v>27</v>
      </c>
      <c r="P6" s="32">
        <v>0</v>
      </c>
      <c r="Q6" s="32">
        <v>0</v>
      </c>
      <c r="R6" s="32">
        <v>0</v>
      </c>
      <c r="S6" s="33">
        <v>0</v>
      </c>
      <c r="U6" s="43">
        <v>2</v>
      </c>
      <c r="V6" s="44" t="e">
        <f>$I$34+($K$34)</f>
        <v>#DIV/0!</v>
      </c>
      <c r="W6" s="44" t="e">
        <f>$I$34-($K$34)</f>
        <v>#DIV/0!</v>
      </c>
    </row>
    <row r="7" spans="1:23" s="1" customFormat="1" ht="16.5" x14ac:dyDescent="0.3">
      <c r="B7" s="11" t="s">
        <v>4</v>
      </c>
      <c r="C7" s="51" t="s">
        <v>42</v>
      </c>
      <c r="D7" s="51"/>
      <c r="E7" s="51"/>
      <c r="F7" s="51"/>
      <c r="G7" s="52"/>
      <c r="H7" s="56"/>
      <c r="I7" s="57"/>
      <c r="J7" s="57"/>
      <c r="K7" s="57"/>
      <c r="L7" s="57"/>
      <c r="M7" s="58"/>
      <c r="O7" s="28" t="s">
        <v>26</v>
      </c>
      <c r="P7" s="24">
        <v>3.2669999999999999</v>
      </c>
      <c r="Q7" s="24">
        <v>2.5739999999999998</v>
      </c>
      <c r="R7" s="24">
        <v>2.282</v>
      </c>
      <c r="S7" s="25">
        <v>2.1139999999999999</v>
      </c>
    </row>
    <row r="8" spans="1:23" s="1" customFormat="1" x14ac:dyDescent="0.3">
      <c r="B8" s="11" t="s">
        <v>5</v>
      </c>
      <c r="C8" s="51">
        <v>1</v>
      </c>
      <c r="D8" s="51"/>
      <c r="E8" s="51"/>
      <c r="F8" s="51"/>
      <c r="G8" s="52"/>
      <c r="H8" s="56"/>
      <c r="I8" s="57"/>
      <c r="J8" s="57"/>
      <c r="K8" s="57"/>
      <c r="L8" s="57"/>
      <c r="M8" s="58"/>
    </row>
    <row r="9" spans="1:23" s="1" customFormat="1" ht="16.5" x14ac:dyDescent="0.3">
      <c r="B9" s="11" t="s">
        <v>6</v>
      </c>
      <c r="C9" s="46">
        <v>41976</v>
      </c>
      <c r="D9" s="46"/>
      <c r="E9" s="46"/>
      <c r="F9" s="46"/>
      <c r="G9" s="47"/>
      <c r="H9" s="56"/>
      <c r="I9" s="57"/>
      <c r="J9" s="57"/>
      <c r="K9" s="57"/>
      <c r="L9" s="57"/>
      <c r="M9" s="58"/>
      <c r="O9" s="29" t="s">
        <v>32</v>
      </c>
      <c r="P9" s="29"/>
      <c r="Q9" s="38" t="s">
        <v>37</v>
      </c>
    </row>
    <row r="10" spans="1:23" s="1" customFormat="1" ht="16.5" x14ac:dyDescent="0.3">
      <c r="B10" s="11" t="s">
        <v>7</v>
      </c>
      <c r="C10" s="46">
        <v>41976</v>
      </c>
      <c r="D10" s="46"/>
      <c r="E10" s="46"/>
      <c r="F10" s="46"/>
      <c r="G10" s="47"/>
      <c r="H10" s="56"/>
      <c r="I10" s="57"/>
      <c r="J10" s="57"/>
      <c r="K10" s="57"/>
      <c r="L10" s="57"/>
      <c r="M10" s="58"/>
      <c r="O10" s="29" t="s">
        <v>33</v>
      </c>
      <c r="P10" s="34" t="e">
        <f>(M34-L34)/(6*K34)</f>
        <v>#DIV/0!</v>
      </c>
    </row>
    <row r="11" spans="1:23" s="1" customFormat="1" ht="16.5" x14ac:dyDescent="0.3">
      <c r="B11" s="11"/>
      <c r="C11" s="51"/>
      <c r="D11" s="51"/>
      <c r="E11" s="51"/>
      <c r="F11" s="51"/>
      <c r="G11" s="52"/>
      <c r="H11" s="59"/>
      <c r="I11" s="60"/>
      <c r="J11" s="60"/>
      <c r="K11" s="60"/>
      <c r="L11" s="60"/>
      <c r="M11" s="61"/>
      <c r="O11" s="29" t="s">
        <v>34</v>
      </c>
      <c r="P11" s="34" t="e">
        <f>(I34-R11)/(3*K34)</f>
        <v>#DIV/0!</v>
      </c>
      <c r="Q11" s="41" t="s">
        <v>38</v>
      </c>
      <c r="R11" s="42">
        <v>27</v>
      </c>
    </row>
    <row r="12" spans="1:23" s="1" customFormat="1" ht="16.5" x14ac:dyDescent="0.3">
      <c r="A12" s="3"/>
      <c r="D12" s="4"/>
      <c r="E12" s="4"/>
      <c r="F12" s="4"/>
      <c r="G12" s="4"/>
      <c r="H12" s="4"/>
      <c r="I12" s="4"/>
      <c r="J12" s="4"/>
      <c r="K12" s="4"/>
      <c r="L12" s="4"/>
      <c r="M12" s="4"/>
      <c r="O12" s="28" t="s">
        <v>35</v>
      </c>
      <c r="P12" s="35" t="e">
        <f>(M34-R12)/(3*K34)</f>
        <v>#DIV/0!</v>
      </c>
      <c r="Q12" s="41" t="s">
        <v>39</v>
      </c>
      <c r="R12" s="42">
        <v>33</v>
      </c>
    </row>
    <row r="13" spans="1:23" s="1" customFormat="1" ht="21.75" thickBot="1" x14ac:dyDescent="0.35">
      <c r="A13" s="3"/>
      <c r="B13" s="9" t="s">
        <v>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O13" s="36" t="s">
        <v>36</v>
      </c>
      <c r="P13" s="37" t="e">
        <f>MIN(P11,P12)</f>
        <v>#DIV/0!</v>
      </c>
    </row>
    <row r="14" spans="1:23" s="1" customFormat="1" ht="15.75" thickTop="1" x14ac:dyDescent="0.3">
      <c r="A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23" s="1" customFormat="1" x14ac:dyDescent="0.3">
      <c r="A15" s="3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23" s="1" customFormat="1" x14ac:dyDescent="0.3">
      <c r="A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x14ac:dyDescent="0.3">
      <c r="A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x14ac:dyDescent="0.3">
      <c r="A18" s="3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1" customFormat="1" x14ac:dyDescent="0.3">
      <c r="A19" s="3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1" customFormat="1" x14ac:dyDescent="0.3">
      <c r="A20" s="3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" customFormat="1" x14ac:dyDescent="0.3">
      <c r="A21" s="3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x14ac:dyDescent="0.3">
      <c r="A22" s="3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1" customFormat="1" x14ac:dyDescent="0.3">
      <c r="A23" s="3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1" customFormat="1" x14ac:dyDescent="0.3">
      <c r="A24" s="3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1" customFormat="1" x14ac:dyDescent="0.3">
      <c r="A25" s="3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 x14ac:dyDescent="0.3">
      <c r="A26" s="3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x14ac:dyDescent="0.3">
      <c r="A27" s="3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x14ac:dyDescent="0.3">
      <c r="A28" s="3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1" customFormat="1" x14ac:dyDescent="0.3">
      <c r="A29" s="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1" customFormat="1" ht="21.75" thickBot="1" x14ac:dyDescent="0.4">
      <c r="A30" s="3"/>
      <c r="B30" s="9" t="s">
        <v>20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15.75" thickTop="1" x14ac:dyDescent="0.3">
      <c r="A31" s="3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1" customFormat="1" ht="15" customHeight="1" x14ac:dyDescent="0.3">
      <c r="A32" s="4"/>
      <c r="B32"/>
      <c r="C32" s="48" t="s">
        <v>8</v>
      </c>
      <c r="D32" s="49"/>
      <c r="E32" s="49"/>
      <c r="F32" s="49"/>
      <c r="G32" s="50"/>
    </row>
    <row r="33" spans="1:17" s="1" customFormat="1" ht="54.75" customHeight="1" x14ac:dyDescent="0.3">
      <c r="A33" s="4"/>
      <c r="B33" s="6" t="s">
        <v>29</v>
      </c>
      <c r="C33" s="15" t="s">
        <v>13</v>
      </c>
      <c r="D33" s="16" t="s">
        <v>14</v>
      </c>
      <c r="E33" s="16" t="s">
        <v>15</v>
      </c>
      <c r="F33" s="16" t="s">
        <v>16</v>
      </c>
      <c r="G33" s="17" t="s">
        <v>17</v>
      </c>
      <c r="H33" s="7" t="s">
        <v>31</v>
      </c>
      <c r="I33" s="7" t="s">
        <v>18</v>
      </c>
      <c r="J33" s="7" t="s">
        <v>9</v>
      </c>
      <c r="K33" s="7" t="s">
        <v>10</v>
      </c>
      <c r="L33" s="7" t="s">
        <v>11</v>
      </c>
      <c r="M33" s="7" t="s">
        <v>12</v>
      </c>
      <c r="N33" s="23" t="s">
        <v>21</v>
      </c>
      <c r="O33" s="22" t="s">
        <v>24</v>
      </c>
      <c r="P33" s="22" t="s">
        <v>22</v>
      </c>
      <c r="Q33" s="22" t="s">
        <v>23</v>
      </c>
    </row>
    <row r="34" spans="1:17" s="1" customFormat="1" x14ac:dyDescent="0.3">
      <c r="A34" s="2"/>
      <c r="B34" s="26">
        <v>0.29166666666666669</v>
      </c>
      <c r="C34" s="18"/>
      <c r="D34" s="19"/>
      <c r="E34" s="19"/>
      <c r="F34" s="19"/>
      <c r="G34" s="20"/>
      <c r="H34" s="8" t="str">
        <f>IFERROR(AVERAGE(tblData[[#This Row],[Sample 1]:[Sample 5]]),"")</f>
        <v/>
      </c>
      <c r="I34" s="8" t="e">
        <f>AVERAGE(tblData[Mean (x̄)])</f>
        <v>#DIV/0!</v>
      </c>
      <c r="J34" s="8" t="str">
        <f>IFERROR(STDEV(tblData[[#This Row],[Sample 1]:[Sample 5]]),"")</f>
        <v/>
      </c>
      <c r="K34" s="8" t="e">
        <f>AVERAGE(tblData[Standard Deviation])</f>
        <v>#DIV/0!</v>
      </c>
      <c r="L34" s="8" t="e">
        <f>tblData[[#This Row],[Sample Mean]]-($S$5*tblData[[#This Row],[Sample Range]])</f>
        <v>#DIV/0!</v>
      </c>
      <c r="M34" s="8" t="e">
        <f>tblData[[#This Row],[Sample Mean]]+($S$5*tblData[[#This Row],[Sample Range]])</f>
        <v>#DIV/0!</v>
      </c>
      <c r="N34" s="21">
        <f>MAX(tblData[[#This Row],[Sample 1]:[Sample 5]])-MIN(tblData[[#This Row],[Sample 1]:[Sample 5]])</f>
        <v>0</v>
      </c>
      <c r="O34" s="21">
        <f>AVERAGE(tblData[Range])</f>
        <v>0</v>
      </c>
      <c r="P34" s="21">
        <f>tblData[[#This Row],[Sample Range]]*$S$6</f>
        <v>0</v>
      </c>
      <c r="Q34" s="21">
        <f>tblData[[#This Row],[Sample Range]]*$S$7</f>
        <v>0</v>
      </c>
    </row>
    <row r="35" spans="1:17" s="1" customFormat="1" x14ac:dyDescent="0.3">
      <c r="A35" s="2"/>
      <c r="B35" s="26">
        <v>0.30555555555555552</v>
      </c>
      <c r="C35" s="18"/>
      <c r="D35" s="19"/>
      <c r="E35" s="19"/>
      <c r="F35" s="19"/>
      <c r="G35" s="20"/>
      <c r="H35" s="8" t="str">
        <f>IFERROR(AVERAGE(tblData[[#This Row],[Sample 1]:[Sample 5]]),"")</f>
        <v/>
      </c>
      <c r="I35" s="8" t="e">
        <f>AVERAGE(tblData[Mean (x̄)])</f>
        <v>#DIV/0!</v>
      </c>
      <c r="J35" s="8" t="str">
        <f>IFERROR(STDEV(tblData[[#This Row],[Sample 1]:[Sample 5]]),"")</f>
        <v/>
      </c>
      <c r="K35" s="8" t="e">
        <f>AVERAGE(tblData[Standard Deviation])</f>
        <v>#DIV/0!</v>
      </c>
      <c r="L35" s="8" t="e">
        <f>tblData[[#This Row],[Sample Mean]]-($S$5*tblData[[#This Row],[Sample Range]])</f>
        <v>#DIV/0!</v>
      </c>
      <c r="M35" s="8" t="e">
        <f>tblData[[#This Row],[Sample Mean]]+($S$5*tblData[[#This Row],[Sample Range]])</f>
        <v>#DIV/0!</v>
      </c>
      <c r="N35" s="21">
        <f>MAX(tblData[[#This Row],[Sample 1]:[Sample 5]])-MIN(tblData[[#This Row],[Sample 1]:[Sample 5]])</f>
        <v>0</v>
      </c>
      <c r="O35" s="21">
        <f>AVERAGE(tblData[Range])</f>
        <v>0</v>
      </c>
      <c r="P35" s="21">
        <f>tblData[[#This Row],[Sample Range]]*$S$6</f>
        <v>0</v>
      </c>
      <c r="Q35" s="21">
        <f>tblData[[#This Row],[Sample Range]]*$S$7</f>
        <v>0</v>
      </c>
    </row>
    <row r="36" spans="1:17" s="1" customFormat="1" x14ac:dyDescent="0.3">
      <c r="A36" s="2"/>
      <c r="B36" s="26">
        <v>0.31944444444444448</v>
      </c>
      <c r="C36" s="18"/>
      <c r="D36" s="19"/>
      <c r="E36" s="19"/>
      <c r="F36" s="19"/>
      <c r="G36" s="20"/>
      <c r="H36" s="8" t="str">
        <f>IFERROR(AVERAGE(tblData[[#This Row],[Sample 1]:[Sample 5]]),"")</f>
        <v/>
      </c>
      <c r="I36" s="8" t="e">
        <f>AVERAGE(tblData[Mean (x̄)])</f>
        <v>#DIV/0!</v>
      </c>
      <c r="J36" s="8" t="str">
        <f>IFERROR(STDEV(tblData[[#This Row],[Sample 1]:[Sample 5]]),"")</f>
        <v/>
      </c>
      <c r="K36" s="8" t="e">
        <f>AVERAGE(tblData[Standard Deviation])</f>
        <v>#DIV/0!</v>
      </c>
      <c r="L36" s="8" t="e">
        <f>tblData[[#This Row],[Sample Mean]]-($S$5*tblData[[#This Row],[Sample Range]])</f>
        <v>#DIV/0!</v>
      </c>
      <c r="M36" s="8" t="e">
        <f>tblData[[#This Row],[Sample Mean]]+($S$5*tblData[[#This Row],[Sample Range]])</f>
        <v>#DIV/0!</v>
      </c>
      <c r="N36" s="21">
        <f>MAX(tblData[[#This Row],[Sample 1]:[Sample 5]])-MIN(tblData[[#This Row],[Sample 1]:[Sample 5]])</f>
        <v>0</v>
      </c>
      <c r="O36" s="21">
        <f>AVERAGE(tblData[Range])</f>
        <v>0</v>
      </c>
      <c r="P36" s="21">
        <f>tblData[[#This Row],[Sample Range]]*$S$6</f>
        <v>0</v>
      </c>
      <c r="Q36" s="21">
        <f>tblData[[#This Row],[Sample Range]]*$S$7</f>
        <v>0</v>
      </c>
    </row>
    <row r="37" spans="1:17" s="1" customFormat="1" x14ac:dyDescent="0.3">
      <c r="A37" s="2"/>
      <c r="B37" s="26">
        <v>0.33333333333333298</v>
      </c>
      <c r="C37" s="18"/>
      <c r="D37" s="19"/>
      <c r="E37" s="19"/>
      <c r="F37" s="19"/>
      <c r="G37" s="20"/>
      <c r="H37" s="8" t="str">
        <f>IFERROR(AVERAGE(tblData[[#This Row],[Sample 1]:[Sample 5]]),"")</f>
        <v/>
      </c>
      <c r="I37" s="8" t="e">
        <f>AVERAGE(tblData[Mean (x̄)])</f>
        <v>#DIV/0!</v>
      </c>
      <c r="J37" s="8" t="str">
        <f>IFERROR(STDEV(tblData[[#This Row],[Sample 1]:[Sample 5]]),"")</f>
        <v/>
      </c>
      <c r="K37" s="8" t="e">
        <f>AVERAGE(tblData[Standard Deviation])</f>
        <v>#DIV/0!</v>
      </c>
      <c r="L37" s="8" t="e">
        <f>tblData[[#This Row],[Sample Mean]]-($S$5*tblData[[#This Row],[Sample Range]])</f>
        <v>#DIV/0!</v>
      </c>
      <c r="M37" s="8" t="e">
        <f>tblData[[#This Row],[Sample Mean]]+($S$5*tblData[[#This Row],[Sample Range]])</f>
        <v>#DIV/0!</v>
      </c>
      <c r="N37" s="21">
        <f>MAX(tblData[[#This Row],[Sample 1]:[Sample 5]])-MIN(tblData[[#This Row],[Sample 1]:[Sample 5]])</f>
        <v>0</v>
      </c>
      <c r="O37" s="21">
        <f>AVERAGE(tblData[Range])</f>
        <v>0</v>
      </c>
      <c r="P37" s="21">
        <f>tblData[[#This Row],[Sample Range]]*$S$6</f>
        <v>0</v>
      </c>
      <c r="Q37" s="21">
        <f>tblData[[#This Row],[Sample Range]]*$S$7</f>
        <v>0</v>
      </c>
    </row>
    <row r="38" spans="1:17" s="1" customFormat="1" x14ac:dyDescent="0.3">
      <c r="A38" s="2"/>
      <c r="B38" s="26">
        <v>0.34722222222222199</v>
      </c>
      <c r="C38" s="18"/>
      <c r="D38" s="19"/>
      <c r="E38" s="19"/>
      <c r="F38" s="19"/>
      <c r="G38" s="20"/>
      <c r="H38" s="8" t="str">
        <f>IFERROR(AVERAGE(tblData[[#This Row],[Sample 1]:[Sample 5]]),"")</f>
        <v/>
      </c>
      <c r="I38" s="8" t="e">
        <f>AVERAGE(tblData[Mean (x̄)])</f>
        <v>#DIV/0!</v>
      </c>
      <c r="J38" s="8" t="str">
        <f>IFERROR(STDEV(tblData[[#This Row],[Sample 1]:[Sample 5]]),"")</f>
        <v/>
      </c>
      <c r="K38" s="8" t="e">
        <f>AVERAGE(tblData[Standard Deviation])</f>
        <v>#DIV/0!</v>
      </c>
      <c r="L38" s="8" t="e">
        <f>tblData[[#This Row],[Sample Mean]]-($S$5*tblData[[#This Row],[Sample Range]])</f>
        <v>#DIV/0!</v>
      </c>
      <c r="M38" s="8" t="e">
        <f>tblData[[#This Row],[Sample Mean]]+($S$5*tblData[[#This Row],[Sample Range]])</f>
        <v>#DIV/0!</v>
      </c>
      <c r="N38" s="21">
        <f>MAX(tblData[[#This Row],[Sample 1]:[Sample 5]])-MIN(tblData[[#This Row],[Sample 1]:[Sample 5]])</f>
        <v>0</v>
      </c>
      <c r="O38" s="21">
        <f>AVERAGE(tblData[Range])</f>
        <v>0</v>
      </c>
      <c r="P38" s="21">
        <f>tblData[[#This Row],[Sample Range]]*$S$6</f>
        <v>0</v>
      </c>
      <c r="Q38" s="21">
        <f>tblData[[#This Row],[Sample Range]]*$S$7</f>
        <v>0</v>
      </c>
    </row>
    <row r="39" spans="1:17" s="1" customFormat="1" x14ac:dyDescent="0.3">
      <c r="A39" s="2"/>
      <c r="B39" s="26">
        <v>0.36111111111111099</v>
      </c>
      <c r="C39" s="18"/>
      <c r="D39" s="19"/>
      <c r="E39" s="19"/>
      <c r="F39" s="19"/>
      <c r="G39" s="20"/>
      <c r="H39" s="8" t="str">
        <f>IFERROR(AVERAGE(tblData[[#This Row],[Sample 1]:[Sample 5]]),"")</f>
        <v/>
      </c>
      <c r="I39" s="8" t="e">
        <f>AVERAGE(tblData[Mean (x̄)])</f>
        <v>#DIV/0!</v>
      </c>
      <c r="J39" s="8" t="str">
        <f>IFERROR(STDEV(tblData[[#This Row],[Sample 1]:[Sample 5]]),"")</f>
        <v/>
      </c>
      <c r="K39" s="8" t="e">
        <f>AVERAGE(tblData[Standard Deviation])</f>
        <v>#DIV/0!</v>
      </c>
      <c r="L39" s="8" t="e">
        <f>tblData[[#This Row],[Sample Mean]]-($S$5*tblData[[#This Row],[Sample Range]])</f>
        <v>#DIV/0!</v>
      </c>
      <c r="M39" s="8" t="e">
        <f>tblData[[#This Row],[Sample Mean]]+($S$5*tblData[[#This Row],[Sample Range]])</f>
        <v>#DIV/0!</v>
      </c>
      <c r="N39" s="21">
        <f>MAX(tblData[[#This Row],[Sample 1]:[Sample 5]])-MIN(tblData[[#This Row],[Sample 1]:[Sample 5]])</f>
        <v>0</v>
      </c>
      <c r="O39" s="21">
        <f>AVERAGE(tblData[Range])</f>
        <v>0</v>
      </c>
      <c r="P39" s="21">
        <f>tblData[[#This Row],[Sample Range]]*$S$6</f>
        <v>0</v>
      </c>
      <c r="Q39" s="21">
        <f>tblData[[#This Row],[Sample Range]]*$S$7</f>
        <v>0</v>
      </c>
    </row>
    <row r="40" spans="1:17" s="1" customFormat="1" x14ac:dyDescent="0.3">
      <c r="A40" s="2"/>
      <c r="B40" s="26">
        <v>0.375</v>
      </c>
      <c r="C40" s="18"/>
      <c r="D40" s="19"/>
      <c r="E40" s="19"/>
      <c r="F40" s="19"/>
      <c r="G40" s="20"/>
      <c r="H40" s="8" t="str">
        <f>IFERROR(AVERAGE(tblData[[#This Row],[Sample 1]:[Sample 5]]),"")</f>
        <v/>
      </c>
      <c r="I40" s="8" t="e">
        <f>AVERAGE(tblData[Mean (x̄)])</f>
        <v>#DIV/0!</v>
      </c>
      <c r="J40" s="8" t="str">
        <f>IFERROR(STDEV(tblData[[#This Row],[Sample 1]:[Sample 5]]),"")</f>
        <v/>
      </c>
      <c r="K40" s="8" t="e">
        <f>AVERAGE(tblData[Standard Deviation])</f>
        <v>#DIV/0!</v>
      </c>
      <c r="L40" s="8" t="e">
        <f>tblData[[#This Row],[Sample Mean]]-($S$5*tblData[[#This Row],[Sample Range]])</f>
        <v>#DIV/0!</v>
      </c>
      <c r="M40" s="8" t="e">
        <f>tblData[[#This Row],[Sample Mean]]+($S$5*tblData[[#This Row],[Sample Range]])</f>
        <v>#DIV/0!</v>
      </c>
      <c r="N40" s="21">
        <f>MAX(tblData[[#This Row],[Sample 1]:[Sample 5]])-MIN(tblData[[#This Row],[Sample 1]:[Sample 5]])</f>
        <v>0</v>
      </c>
      <c r="O40" s="21">
        <f>AVERAGE(tblData[Range])</f>
        <v>0</v>
      </c>
      <c r="P40" s="21">
        <f>tblData[[#This Row],[Sample Range]]*$S$6</f>
        <v>0</v>
      </c>
      <c r="Q40" s="21">
        <f>tblData[[#This Row],[Sample Range]]*$S$7</f>
        <v>0</v>
      </c>
    </row>
    <row r="41" spans="1:17" s="1" customFormat="1" x14ac:dyDescent="0.3">
      <c r="A41" s="2"/>
      <c r="B41" s="26">
        <v>0.38888888888888901</v>
      </c>
      <c r="C41" s="18"/>
      <c r="D41" s="19"/>
      <c r="E41" s="19"/>
      <c r="F41" s="19"/>
      <c r="G41" s="20"/>
      <c r="H41" s="8" t="str">
        <f>IFERROR(AVERAGE(tblData[[#This Row],[Sample 1]:[Sample 5]]),"")</f>
        <v/>
      </c>
      <c r="I41" s="8" t="e">
        <f>AVERAGE(tblData[Mean (x̄)])</f>
        <v>#DIV/0!</v>
      </c>
      <c r="J41" s="8" t="str">
        <f>IFERROR(STDEV(tblData[[#This Row],[Sample 1]:[Sample 5]]),"")</f>
        <v/>
      </c>
      <c r="K41" s="8" t="e">
        <f>AVERAGE(tblData[Standard Deviation])</f>
        <v>#DIV/0!</v>
      </c>
      <c r="L41" s="8" t="e">
        <f>tblData[[#This Row],[Sample Mean]]-($S$5*tblData[[#This Row],[Sample Range]])</f>
        <v>#DIV/0!</v>
      </c>
      <c r="M41" s="8" t="e">
        <f>tblData[[#This Row],[Sample Mean]]+($S$5*tblData[[#This Row],[Sample Range]])</f>
        <v>#DIV/0!</v>
      </c>
      <c r="N41" s="21">
        <f>MAX(tblData[[#This Row],[Sample 1]:[Sample 5]])-MIN(tblData[[#This Row],[Sample 1]:[Sample 5]])</f>
        <v>0</v>
      </c>
      <c r="O41" s="21">
        <f>AVERAGE(tblData[Range])</f>
        <v>0</v>
      </c>
      <c r="P41" s="21">
        <f>tblData[[#This Row],[Sample Range]]*$S$6</f>
        <v>0</v>
      </c>
      <c r="Q41" s="21">
        <f>tblData[[#This Row],[Sample Range]]*$S$7</f>
        <v>0</v>
      </c>
    </row>
    <row r="42" spans="1:17" s="1" customFormat="1" x14ac:dyDescent="0.3">
      <c r="A42" s="2"/>
      <c r="B42" s="26">
        <v>0.40277777777777801</v>
      </c>
      <c r="C42" s="18"/>
      <c r="D42" s="19"/>
      <c r="E42" s="19"/>
      <c r="F42" s="19"/>
      <c r="G42" s="20"/>
      <c r="H42" s="8" t="str">
        <f>IFERROR(AVERAGE(tblData[[#This Row],[Sample 1]:[Sample 5]]),"")</f>
        <v/>
      </c>
      <c r="I42" s="8" t="e">
        <f>AVERAGE(tblData[Mean (x̄)])</f>
        <v>#DIV/0!</v>
      </c>
      <c r="J42" s="8" t="str">
        <f>IFERROR(STDEV(tblData[[#This Row],[Sample 1]:[Sample 5]]),"")</f>
        <v/>
      </c>
      <c r="K42" s="8" t="e">
        <f>AVERAGE(tblData[Standard Deviation])</f>
        <v>#DIV/0!</v>
      </c>
      <c r="L42" s="8" t="e">
        <f>tblData[[#This Row],[Sample Mean]]-($S$5*tblData[[#This Row],[Sample Range]])</f>
        <v>#DIV/0!</v>
      </c>
      <c r="M42" s="8" t="e">
        <f>tblData[[#This Row],[Sample Mean]]+($S$5*tblData[[#This Row],[Sample Range]])</f>
        <v>#DIV/0!</v>
      </c>
      <c r="N42" s="21">
        <f>MAX(tblData[[#This Row],[Sample 1]:[Sample 5]])-MIN(tblData[[#This Row],[Sample 1]:[Sample 5]])</f>
        <v>0</v>
      </c>
      <c r="O42" s="21">
        <f>AVERAGE(tblData[Range])</f>
        <v>0</v>
      </c>
      <c r="P42" s="21">
        <f>tblData[[#This Row],[Sample Range]]*$S$6</f>
        <v>0</v>
      </c>
      <c r="Q42" s="21">
        <f>tblData[[#This Row],[Sample Range]]*$S$7</f>
        <v>0</v>
      </c>
    </row>
    <row r="43" spans="1:17" s="1" customFormat="1" x14ac:dyDescent="0.3">
      <c r="A43" s="2"/>
      <c r="B43" s="26">
        <v>0.41666666666666802</v>
      </c>
      <c r="C43" s="18"/>
      <c r="D43" s="19"/>
      <c r="E43" s="19"/>
      <c r="F43" s="19"/>
      <c r="G43" s="20"/>
      <c r="H43" s="8" t="str">
        <f>IFERROR(AVERAGE(tblData[[#This Row],[Sample 1]:[Sample 5]]),"")</f>
        <v/>
      </c>
      <c r="I43" s="8" t="e">
        <f>AVERAGE(tblData[Mean (x̄)])</f>
        <v>#DIV/0!</v>
      </c>
      <c r="J43" s="8" t="str">
        <f>IFERROR(STDEV(tblData[[#This Row],[Sample 1]:[Sample 5]]),"")</f>
        <v/>
      </c>
      <c r="K43" s="8" t="e">
        <f>AVERAGE(tblData[Standard Deviation])</f>
        <v>#DIV/0!</v>
      </c>
      <c r="L43" s="8" t="e">
        <f>tblData[[#This Row],[Sample Mean]]-($S$5*tblData[[#This Row],[Sample Range]])</f>
        <v>#DIV/0!</v>
      </c>
      <c r="M43" s="8" t="e">
        <f>tblData[[#This Row],[Sample Mean]]+($S$5*tblData[[#This Row],[Sample Range]])</f>
        <v>#DIV/0!</v>
      </c>
      <c r="N43" s="21">
        <f>MAX(tblData[[#This Row],[Sample 1]:[Sample 5]])-MIN(tblData[[#This Row],[Sample 1]:[Sample 5]])</f>
        <v>0</v>
      </c>
      <c r="O43" s="21">
        <f>AVERAGE(tblData[Range])</f>
        <v>0</v>
      </c>
      <c r="P43" s="21">
        <f>tblData[[#This Row],[Sample Range]]*$S$6</f>
        <v>0</v>
      </c>
      <c r="Q43" s="21">
        <f>tblData[[#This Row],[Sample Range]]*$S$7</f>
        <v>0</v>
      </c>
    </row>
    <row r="44" spans="1:17" s="1" customFormat="1" x14ac:dyDescent="0.3">
      <c r="A44" s="2"/>
      <c r="B44" s="26">
        <v>0.43055555555555702</v>
      </c>
      <c r="C44" s="18"/>
      <c r="D44" s="19"/>
      <c r="E44" s="19"/>
      <c r="F44" s="19"/>
      <c r="G44" s="20"/>
      <c r="H44" s="8" t="str">
        <f>IFERROR(AVERAGE(tblData[[#This Row],[Sample 1]:[Sample 5]]),"")</f>
        <v/>
      </c>
      <c r="I44" s="8" t="e">
        <f>AVERAGE(tblData[Mean (x̄)])</f>
        <v>#DIV/0!</v>
      </c>
      <c r="J44" s="8" t="str">
        <f>IFERROR(STDEV(tblData[[#This Row],[Sample 1]:[Sample 5]]),"")</f>
        <v/>
      </c>
      <c r="K44" s="8" t="e">
        <f>AVERAGE(tblData[Standard Deviation])</f>
        <v>#DIV/0!</v>
      </c>
      <c r="L44" s="8" t="e">
        <f>tblData[[#This Row],[Sample Mean]]-($S$5*tblData[[#This Row],[Sample Range]])</f>
        <v>#DIV/0!</v>
      </c>
      <c r="M44" s="8" t="e">
        <f>tblData[[#This Row],[Sample Mean]]+($S$5*tblData[[#This Row],[Sample Range]])</f>
        <v>#DIV/0!</v>
      </c>
      <c r="N44" s="21">
        <f>MAX(tblData[[#This Row],[Sample 1]:[Sample 5]])-MIN(tblData[[#This Row],[Sample 1]:[Sample 5]])</f>
        <v>0</v>
      </c>
      <c r="O44" s="21">
        <f>AVERAGE(tblData[Range])</f>
        <v>0</v>
      </c>
      <c r="P44" s="21">
        <f>tblData[[#This Row],[Sample Range]]*$S$6</f>
        <v>0</v>
      </c>
      <c r="Q44" s="21">
        <f>tblData[[#This Row],[Sample Range]]*$S$7</f>
        <v>0</v>
      </c>
    </row>
    <row r="45" spans="1:17" s="1" customFormat="1" x14ac:dyDescent="0.3">
      <c r="A45" s="2"/>
      <c r="B45" s="26">
        <v>0.44444444444444597</v>
      </c>
      <c r="C45" s="18"/>
      <c r="D45" s="19"/>
      <c r="E45" s="19"/>
      <c r="F45" s="19"/>
      <c r="G45" s="20"/>
      <c r="H45" s="8" t="str">
        <f>IFERROR(AVERAGE(tblData[[#This Row],[Sample 1]:[Sample 5]]),"")</f>
        <v/>
      </c>
      <c r="I45" s="8" t="e">
        <f>AVERAGE(tblData[Mean (x̄)])</f>
        <v>#DIV/0!</v>
      </c>
      <c r="J45" s="8" t="str">
        <f>IFERROR(STDEV(tblData[[#This Row],[Sample 1]:[Sample 5]]),"")</f>
        <v/>
      </c>
      <c r="K45" s="8" t="e">
        <f>AVERAGE(tblData[Standard Deviation])</f>
        <v>#DIV/0!</v>
      </c>
      <c r="L45" s="8" t="e">
        <f>tblData[[#This Row],[Sample Mean]]-($S$5*tblData[[#This Row],[Sample Range]])</f>
        <v>#DIV/0!</v>
      </c>
      <c r="M45" s="8" t="e">
        <f>tblData[[#This Row],[Sample Mean]]+($S$5*tblData[[#This Row],[Sample Range]])</f>
        <v>#DIV/0!</v>
      </c>
      <c r="N45" s="21">
        <f>MAX(tblData[[#This Row],[Sample 1]:[Sample 5]])-MIN(tblData[[#This Row],[Sample 1]:[Sample 5]])</f>
        <v>0</v>
      </c>
      <c r="O45" s="21">
        <f>AVERAGE(tblData[Range])</f>
        <v>0</v>
      </c>
      <c r="P45" s="21">
        <f>tblData[[#This Row],[Sample Range]]*$S$6</f>
        <v>0</v>
      </c>
      <c r="Q45" s="21">
        <f>tblData[[#This Row],[Sample Range]]*$S$7</f>
        <v>0</v>
      </c>
    </row>
    <row r="46" spans="1:17" s="1" customFormat="1" x14ac:dyDescent="0.3">
      <c r="A46" s="2"/>
      <c r="B46" s="26">
        <v>0.45833333333333398</v>
      </c>
      <c r="C46" s="18"/>
      <c r="D46" s="19"/>
      <c r="E46" s="19"/>
      <c r="F46" s="19"/>
      <c r="G46" s="20"/>
      <c r="H46" s="8" t="str">
        <f>IFERROR(AVERAGE(tblData[[#This Row],[Sample 1]:[Sample 5]]),"")</f>
        <v/>
      </c>
      <c r="I46" s="8" t="e">
        <f>AVERAGE(tblData[Mean (x̄)])</f>
        <v>#DIV/0!</v>
      </c>
      <c r="J46" s="8" t="str">
        <f>IFERROR(STDEV(tblData[[#This Row],[Sample 1]:[Sample 5]]),"")</f>
        <v/>
      </c>
      <c r="K46" s="8" t="e">
        <f>AVERAGE(tblData[Standard Deviation])</f>
        <v>#DIV/0!</v>
      </c>
      <c r="L46" s="8" t="e">
        <f>tblData[[#This Row],[Sample Mean]]-($S$5*tblData[[#This Row],[Sample Range]])</f>
        <v>#DIV/0!</v>
      </c>
      <c r="M46" s="8" t="e">
        <f>tblData[[#This Row],[Sample Mean]]+($S$5*tblData[[#This Row],[Sample Range]])</f>
        <v>#DIV/0!</v>
      </c>
      <c r="N46" s="21">
        <f>MAX(tblData[[#This Row],[Sample 1]:[Sample 5]])-MIN(tblData[[#This Row],[Sample 1]:[Sample 5]])</f>
        <v>0</v>
      </c>
      <c r="O46" s="21">
        <f>AVERAGE(tblData[Range])</f>
        <v>0</v>
      </c>
      <c r="P46" s="21">
        <f>tblData[[#This Row],[Sample Range]]*$S$6</f>
        <v>0</v>
      </c>
      <c r="Q46" s="21">
        <f>tblData[[#This Row],[Sample Range]]*$S$7</f>
        <v>0</v>
      </c>
    </row>
    <row r="47" spans="1:17" s="1" customFormat="1" x14ac:dyDescent="0.3">
      <c r="A47" s="2"/>
      <c r="B47" s="26">
        <v>0.47222222222222299</v>
      </c>
      <c r="C47" s="18"/>
      <c r="D47" s="19"/>
      <c r="E47" s="19"/>
      <c r="F47" s="19"/>
      <c r="G47" s="20"/>
      <c r="H47" s="8" t="str">
        <f>IFERROR(AVERAGE(tblData[[#This Row],[Sample 1]:[Sample 5]]),"")</f>
        <v/>
      </c>
      <c r="I47" s="8" t="e">
        <f>AVERAGE(tblData[Mean (x̄)])</f>
        <v>#DIV/0!</v>
      </c>
      <c r="J47" s="8" t="str">
        <f>IFERROR(STDEV(tblData[[#This Row],[Sample 1]:[Sample 5]]),"")</f>
        <v/>
      </c>
      <c r="K47" s="8" t="e">
        <f>AVERAGE(tblData[Standard Deviation])</f>
        <v>#DIV/0!</v>
      </c>
      <c r="L47" s="8" t="e">
        <f>tblData[[#This Row],[Sample Mean]]-($S$5*tblData[[#This Row],[Sample Range]])</f>
        <v>#DIV/0!</v>
      </c>
      <c r="M47" s="8" t="e">
        <f>tblData[[#This Row],[Sample Mean]]+($S$5*tblData[[#This Row],[Sample Range]])</f>
        <v>#DIV/0!</v>
      </c>
      <c r="N47" s="21">
        <f>MAX(tblData[[#This Row],[Sample 1]:[Sample 5]])-MIN(tblData[[#This Row],[Sample 1]:[Sample 5]])</f>
        <v>0</v>
      </c>
      <c r="O47" s="21">
        <f>AVERAGE(tblData[Range])</f>
        <v>0</v>
      </c>
      <c r="P47" s="21">
        <f>tblData[[#This Row],[Sample Range]]*$S$6</f>
        <v>0</v>
      </c>
      <c r="Q47" s="21">
        <f>tblData[[#This Row],[Sample Range]]*$S$7</f>
        <v>0</v>
      </c>
    </row>
    <row r="48" spans="1:17" s="1" customFormat="1" x14ac:dyDescent="0.3">
      <c r="A48" s="2"/>
      <c r="B48" s="26">
        <v>0.48611111111111099</v>
      </c>
      <c r="C48" s="18"/>
      <c r="D48" s="19"/>
      <c r="E48" s="19"/>
      <c r="F48" s="19"/>
      <c r="G48" s="20"/>
      <c r="H48" s="8" t="str">
        <f>IFERROR(AVERAGE(tblData[[#This Row],[Sample 1]:[Sample 5]]),"")</f>
        <v/>
      </c>
      <c r="I48" s="8" t="e">
        <f>AVERAGE(tblData[Mean (x̄)])</f>
        <v>#DIV/0!</v>
      </c>
      <c r="J48" s="8" t="str">
        <f>IFERROR(STDEV(tblData[[#This Row],[Sample 1]:[Sample 5]]),"")</f>
        <v/>
      </c>
      <c r="K48" s="8" t="e">
        <f>AVERAGE(tblData[Standard Deviation])</f>
        <v>#DIV/0!</v>
      </c>
      <c r="L48" s="8" t="e">
        <f>tblData[[#This Row],[Sample Mean]]-($S$5*tblData[[#This Row],[Sample Range]])</f>
        <v>#DIV/0!</v>
      </c>
      <c r="M48" s="8" t="e">
        <f>tblData[[#This Row],[Sample Mean]]+($S$5*tblData[[#This Row],[Sample Range]])</f>
        <v>#DIV/0!</v>
      </c>
      <c r="N48" s="21">
        <f>MAX(tblData[[#This Row],[Sample 1]:[Sample 5]])-MIN(tblData[[#This Row],[Sample 1]:[Sample 5]])</f>
        <v>0</v>
      </c>
      <c r="O48" s="21">
        <f>AVERAGE(tblData[Range])</f>
        <v>0</v>
      </c>
      <c r="P48" s="21">
        <f>tblData[[#This Row],[Sample Range]]*$S$6</f>
        <v>0</v>
      </c>
      <c r="Q48" s="21">
        <f>tblData[[#This Row],[Sample Range]]*$S$7</f>
        <v>0</v>
      </c>
    </row>
    <row r="49" spans="1:17" s="1" customFormat="1" x14ac:dyDescent="0.3">
      <c r="A49" s="2"/>
      <c r="B49" s="26">
        <v>0.500000000000001</v>
      </c>
      <c r="C49" s="18"/>
      <c r="D49" s="19"/>
      <c r="E49" s="19"/>
      <c r="F49" s="19"/>
      <c r="G49" s="20"/>
      <c r="H49" s="8" t="str">
        <f>IFERROR(AVERAGE(tblData[[#This Row],[Sample 1]:[Sample 5]]),"")</f>
        <v/>
      </c>
      <c r="I49" s="8" t="e">
        <f>AVERAGE(tblData[Mean (x̄)])</f>
        <v>#DIV/0!</v>
      </c>
      <c r="J49" s="8" t="str">
        <f>IFERROR(STDEV(tblData[[#This Row],[Sample 1]:[Sample 5]]),"")</f>
        <v/>
      </c>
      <c r="K49" s="8" t="e">
        <f>AVERAGE(tblData[Standard Deviation])</f>
        <v>#DIV/0!</v>
      </c>
      <c r="L49" s="8" t="e">
        <f>tblData[[#This Row],[Sample Mean]]-($S$5*tblData[[#This Row],[Sample Range]])</f>
        <v>#DIV/0!</v>
      </c>
      <c r="M49" s="8" t="e">
        <f>tblData[[#This Row],[Sample Mean]]+($S$5*tblData[[#This Row],[Sample Range]])</f>
        <v>#DIV/0!</v>
      </c>
      <c r="N49" s="21">
        <f>MAX(tblData[[#This Row],[Sample 1]:[Sample 5]])-MIN(tblData[[#This Row],[Sample 1]:[Sample 5]])</f>
        <v>0</v>
      </c>
      <c r="O49" s="21">
        <f>AVERAGE(tblData[Range])</f>
        <v>0</v>
      </c>
      <c r="P49" s="21">
        <f>tblData[[#This Row],[Sample Range]]*$S$6</f>
        <v>0</v>
      </c>
      <c r="Q49" s="21">
        <f>tblData[[#This Row],[Sample Range]]*$S$7</f>
        <v>0</v>
      </c>
    </row>
    <row r="50" spans="1:17" s="1" customFormat="1" x14ac:dyDescent="0.3">
      <c r="A50" s="2"/>
      <c r="B50" s="26">
        <v>0.51388888888888995</v>
      </c>
      <c r="C50" s="18"/>
      <c r="D50" s="19"/>
      <c r="E50" s="19"/>
      <c r="F50" s="19"/>
      <c r="G50" s="20"/>
      <c r="H50" s="8" t="str">
        <f>IFERROR(AVERAGE(tblData[[#This Row],[Sample 1]:[Sample 5]]),"")</f>
        <v/>
      </c>
      <c r="I50" s="8" t="e">
        <f>AVERAGE(tblData[Mean (x̄)])</f>
        <v>#DIV/0!</v>
      </c>
      <c r="J50" s="8" t="str">
        <f>IFERROR(STDEV(tblData[[#This Row],[Sample 1]:[Sample 5]]),"")</f>
        <v/>
      </c>
      <c r="K50" s="8" t="e">
        <f>AVERAGE(tblData[Standard Deviation])</f>
        <v>#DIV/0!</v>
      </c>
      <c r="L50" s="8" t="e">
        <f>tblData[[#This Row],[Sample Mean]]-($S$5*tblData[[#This Row],[Sample Range]])</f>
        <v>#DIV/0!</v>
      </c>
      <c r="M50" s="8" t="e">
        <f>tblData[[#This Row],[Sample Mean]]+($S$5*tblData[[#This Row],[Sample Range]])</f>
        <v>#DIV/0!</v>
      </c>
      <c r="N50" s="21">
        <f>MAX(tblData[[#This Row],[Sample 1]:[Sample 5]])-MIN(tblData[[#This Row],[Sample 1]:[Sample 5]])</f>
        <v>0</v>
      </c>
      <c r="O50" s="21">
        <f>AVERAGE(tblData[Range])</f>
        <v>0</v>
      </c>
      <c r="P50" s="21">
        <f>tblData[[#This Row],[Sample Range]]*$S$6</f>
        <v>0</v>
      </c>
      <c r="Q50" s="21">
        <f>tblData[[#This Row],[Sample Range]]*$S$7</f>
        <v>0</v>
      </c>
    </row>
    <row r="51" spans="1:17" s="1" customFormat="1" x14ac:dyDescent="0.3">
      <c r="A51" s="2"/>
      <c r="B51" s="26">
        <v>0.52777777777777901</v>
      </c>
      <c r="C51" s="18"/>
      <c r="D51" s="19"/>
      <c r="E51" s="19"/>
      <c r="F51" s="19"/>
      <c r="G51" s="20"/>
      <c r="H51" s="8" t="str">
        <f>IFERROR(AVERAGE(tblData[[#This Row],[Sample 1]:[Sample 5]]),"")</f>
        <v/>
      </c>
      <c r="I51" s="8" t="e">
        <f>AVERAGE(tblData[Mean (x̄)])</f>
        <v>#DIV/0!</v>
      </c>
      <c r="J51" s="8" t="str">
        <f>IFERROR(STDEV(tblData[[#This Row],[Sample 1]:[Sample 5]]),"")</f>
        <v/>
      </c>
      <c r="K51" s="8" t="e">
        <f>AVERAGE(tblData[Standard Deviation])</f>
        <v>#DIV/0!</v>
      </c>
      <c r="L51" s="8" t="e">
        <f>tblData[[#This Row],[Sample Mean]]-($S$5*tblData[[#This Row],[Sample Range]])</f>
        <v>#DIV/0!</v>
      </c>
      <c r="M51" s="8" t="e">
        <f>tblData[[#This Row],[Sample Mean]]+($S$5*tblData[[#This Row],[Sample Range]])</f>
        <v>#DIV/0!</v>
      </c>
      <c r="N51" s="21">
        <f>MAX(tblData[[#This Row],[Sample 1]:[Sample 5]])-MIN(tblData[[#This Row],[Sample 1]:[Sample 5]])</f>
        <v>0</v>
      </c>
      <c r="O51" s="21">
        <f>AVERAGE(tblData[Range])</f>
        <v>0</v>
      </c>
      <c r="P51" s="21">
        <f>tblData[[#This Row],[Sample Range]]*$S$6</f>
        <v>0</v>
      </c>
      <c r="Q51" s="21">
        <f>tblData[[#This Row],[Sample Range]]*$S$7</f>
        <v>0</v>
      </c>
    </row>
    <row r="52" spans="1:17" s="1" customFormat="1" x14ac:dyDescent="0.3">
      <c r="A52" s="2"/>
      <c r="B52" s="26">
        <v>0.54166666666666796</v>
      </c>
      <c r="C52" s="18"/>
      <c r="D52" s="19"/>
      <c r="E52" s="19"/>
      <c r="F52" s="19"/>
      <c r="G52" s="20"/>
      <c r="H52" s="8" t="str">
        <f>IFERROR(AVERAGE(tblData[[#This Row],[Sample 1]:[Sample 5]]),"")</f>
        <v/>
      </c>
      <c r="I52" s="8" t="e">
        <f>AVERAGE(tblData[Mean (x̄)])</f>
        <v>#DIV/0!</v>
      </c>
      <c r="J52" s="8" t="str">
        <f>IFERROR(STDEV(tblData[[#This Row],[Sample 1]:[Sample 5]]),"")</f>
        <v/>
      </c>
      <c r="K52" s="8" t="e">
        <f>AVERAGE(tblData[Standard Deviation])</f>
        <v>#DIV/0!</v>
      </c>
      <c r="L52" s="8" t="e">
        <f>tblData[[#This Row],[Sample Mean]]-($S$5*tblData[[#This Row],[Sample Range]])</f>
        <v>#DIV/0!</v>
      </c>
      <c r="M52" s="8" t="e">
        <f>tblData[[#This Row],[Sample Mean]]+($S$5*tblData[[#This Row],[Sample Range]])</f>
        <v>#DIV/0!</v>
      </c>
      <c r="N52" s="21">
        <f>MAX(tblData[[#This Row],[Sample 1]:[Sample 5]])-MIN(tblData[[#This Row],[Sample 1]:[Sample 5]])</f>
        <v>0</v>
      </c>
      <c r="O52" s="21">
        <f>AVERAGE(tblData[Range])</f>
        <v>0</v>
      </c>
      <c r="P52" s="21">
        <f>tblData[[#This Row],[Sample Range]]*$S$6</f>
        <v>0</v>
      </c>
      <c r="Q52" s="21">
        <f>tblData[[#This Row],[Sample Range]]*$S$7</f>
        <v>0</v>
      </c>
    </row>
    <row r="53" spans="1:17" s="1" customFormat="1" x14ac:dyDescent="0.3">
      <c r="A53" s="2"/>
      <c r="B53" s="26">
        <v>0.55555555555555602</v>
      </c>
      <c r="C53" s="18"/>
      <c r="D53" s="19"/>
      <c r="E53" s="19"/>
      <c r="F53" s="19"/>
      <c r="G53" s="20"/>
      <c r="H53" s="8" t="str">
        <f>IFERROR(AVERAGE(tblData[[#This Row],[Sample 1]:[Sample 5]]),"")</f>
        <v/>
      </c>
      <c r="I53" s="8" t="e">
        <f>AVERAGE(tblData[Mean (x̄)])</f>
        <v>#DIV/0!</v>
      </c>
      <c r="J53" s="8" t="str">
        <f>IFERROR(STDEV(tblData[[#This Row],[Sample 1]:[Sample 5]]),"")</f>
        <v/>
      </c>
      <c r="K53" s="8" t="e">
        <f>AVERAGE(tblData[Standard Deviation])</f>
        <v>#DIV/0!</v>
      </c>
      <c r="L53" s="8" t="e">
        <f>tblData[[#This Row],[Sample Mean]]-($S$5*tblData[[#This Row],[Sample Range]])</f>
        <v>#DIV/0!</v>
      </c>
      <c r="M53" s="8" t="e">
        <f>tblData[[#This Row],[Sample Mean]]+($S$5*tblData[[#This Row],[Sample Range]])</f>
        <v>#DIV/0!</v>
      </c>
      <c r="N53" s="21">
        <f>MAX(tblData[[#This Row],[Sample 1]:[Sample 5]])-MIN(tblData[[#This Row],[Sample 1]:[Sample 5]])</f>
        <v>0</v>
      </c>
      <c r="O53" s="21">
        <f>AVERAGE(tblData[Range])</f>
        <v>0</v>
      </c>
      <c r="P53" s="21">
        <f>tblData[[#This Row],[Sample Range]]*$S$6</f>
        <v>0</v>
      </c>
      <c r="Q53" s="21">
        <f>tblData[[#This Row],[Sample Range]]*$S$7</f>
        <v>0</v>
      </c>
    </row>
    <row r="54" spans="1:17" s="1" customFormat="1" x14ac:dyDescent="0.3">
      <c r="A54" s="2"/>
      <c r="B54" s="26">
        <v>0.56944444444444597</v>
      </c>
      <c r="C54" s="18"/>
      <c r="D54" s="19"/>
      <c r="E54" s="19"/>
      <c r="F54" s="19"/>
      <c r="G54" s="20"/>
      <c r="H54" s="8" t="str">
        <f>IFERROR(AVERAGE(tblData[[#This Row],[Sample 1]:[Sample 5]]),"")</f>
        <v/>
      </c>
      <c r="I54" s="8" t="e">
        <f>AVERAGE(tblData[Mean (x̄)])</f>
        <v>#DIV/0!</v>
      </c>
      <c r="J54" s="8" t="str">
        <f>IFERROR(STDEV(tblData[[#This Row],[Sample 1]:[Sample 5]]),"")</f>
        <v/>
      </c>
      <c r="K54" s="8" t="e">
        <f>AVERAGE(tblData[Standard Deviation])</f>
        <v>#DIV/0!</v>
      </c>
      <c r="L54" s="8" t="e">
        <f>tblData[[#This Row],[Sample Mean]]-($S$5*tblData[[#This Row],[Sample Range]])</f>
        <v>#DIV/0!</v>
      </c>
      <c r="M54" s="8" t="e">
        <f>tblData[[#This Row],[Sample Mean]]+($S$5*tblData[[#This Row],[Sample Range]])</f>
        <v>#DIV/0!</v>
      </c>
      <c r="N54" s="21">
        <f>MAX(tblData[[#This Row],[Sample 1]:[Sample 5]])-MIN(tblData[[#This Row],[Sample 1]:[Sample 5]])</f>
        <v>0</v>
      </c>
      <c r="O54" s="21">
        <f>AVERAGE(tblData[Range])</f>
        <v>0</v>
      </c>
      <c r="P54" s="21">
        <f>tblData[[#This Row],[Sample Range]]*$S$6</f>
        <v>0</v>
      </c>
      <c r="Q54" s="21">
        <f>tblData[[#This Row],[Sample Range]]*$S$7</f>
        <v>0</v>
      </c>
    </row>
    <row r="55" spans="1:17" s="1" customFormat="1" x14ac:dyDescent="0.3">
      <c r="A55" s="2"/>
      <c r="B55" s="26">
        <v>0.58333333333333504</v>
      </c>
      <c r="C55" s="18"/>
      <c r="D55" s="19"/>
      <c r="E55" s="19"/>
      <c r="F55" s="19"/>
      <c r="G55" s="20"/>
      <c r="H55" s="8" t="str">
        <f>IFERROR(AVERAGE(tblData[[#This Row],[Sample 1]:[Sample 5]]),"")</f>
        <v/>
      </c>
      <c r="I55" s="8" t="e">
        <f>AVERAGE(tblData[Mean (x̄)])</f>
        <v>#DIV/0!</v>
      </c>
      <c r="J55" s="8" t="str">
        <f>IFERROR(STDEV(tblData[[#This Row],[Sample 1]:[Sample 5]]),"")</f>
        <v/>
      </c>
      <c r="K55" s="8" t="e">
        <f>AVERAGE(tblData[Standard Deviation])</f>
        <v>#DIV/0!</v>
      </c>
      <c r="L55" s="8" t="e">
        <f>tblData[[#This Row],[Sample Mean]]-($S$5*tblData[[#This Row],[Sample Range]])</f>
        <v>#DIV/0!</v>
      </c>
      <c r="M55" s="8" t="e">
        <f>tblData[[#This Row],[Sample Mean]]+($S$5*tblData[[#This Row],[Sample Range]])</f>
        <v>#DIV/0!</v>
      </c>
      <c r="N55" s="21">
        <f>MAX(tblData[[#This Row],[Sample 1]:[Sample 5]])-MIN(tblData[[#This Row],[Sample 1]:[Sample 5]])</f>
        <v>0</v>
      </c>
      <c r="O55" s="21">
        <f>AVERAGE(tblData[Range])</f>
        <v>0</v>
      </c>
      <c r="P55" s="21">
        <f>tblData[[#This Row],[Sample Range]]*$S$6</f>
        <v>0</v>
      </c>
      <c r="Q55" s="21">
        <f>tblData[[#This Row],[Sample Range]]*$S$7</f>
        <v>0</v>
      </c>
    </row>
    <row r="56" spans="1:17" s="1" customFormat="1" x14ac:dyDescent="0.3">
      <c r="A56" s="2"/>
      <c r="B56" s="26">
        <v>0.59722222222222399</v>
      </c>
      <c r="C56" s="18"/>
      <c r="D56" s="19"/>
      <c r="E56" s="19"/>
      <c r="F56" s="19"/>
      <c r="G56" s="20"/>
      <c r="H56" s="8" t="str">
        <f>IFERROR(AVERAGE(tblData[[#This Row],[Sample 1]:[Sample 5]]),"")</f>
        <v/>
      </c>
      <c r="I56" s="8" t="e">
        <f>AVERAGE(tblData[Mean (x̄)])</f>
        <v>#DIV/0!</v>
      </c>
      <c r="J56" s="8" t="str">
        <f>IFERROR(STDEV(tblData[[#This Row],[Sample 1]:[Sample 5]]),"")</f>
        <v/>
      </c>
      <c r="K56" s="8" t="e">
        <f>AVERAGE(tblData[Standard Deviation])</f>
        <v>#DIV/0!</v>
      </c>
      <c r="L56" s="8" t="e">
        <f>tblData[[#This Row],[Sample Mean]]-($S$5*tblData[[#This Row],[Sample Range]])</f>
        <v>#DIV/0!</v>
      </c>
      <c r="M56" s="8" t="e">
        <f>tblData[[#This Row],[Sample Mean]]+($S$5*tblData[[#This Row],[Sample Range]])</f>
        <v>#DIV/0!</v>
      </c>
      <c r="N56" s="21">
        <f>MAX(tblData[[#This Row],[Sample 1]:[Sample 5]])-MIN(tblData[[#This Row],[Sample 1]:[Sample 5]])</f>
        <v>0</v>
      </c>
      <c r="O56" s="21">
        <f>AVERAGE(tblData[Range])</f>
        <v>0</v>
      </c>
      <c r="P56" s="21">
        <f>tblData[[#This Row],[Sample Range]]*$S$6</f>
        <v>0</v>
      </c>
      <c r="Q56" s="21">
        <f>tblData[[#This Row],[Sample Range]]*$S$7</f>
        <v>0</v>
      </c>
    </row>
    <row r="57" spans="1:17" x14ac:dyDescent="0.3">
      <c r="B57" s="26">
        <v>0.61111111111111305</v>
      </c>
      <c r="C57" s="18"/>
      <c r="D57" s="19"/>
      <c r="E57" s="19"/>
      <c r="F57" s="39"/>
      <c r="G57" s="20"/>
      <c r="H57" s="40" t="str">
        <f>IFERROR(AVERAGE(tblData[[#This Row],[Sample 1]:[Sample 5]]),"")</f>
        <v/>
      </c>
      <c r="I57" s="40" t="e">
        <f>AVERAGE(tblData[Mean (x̄)])</f>
        <v>#DIV/0!</v>
      </c>
      <c r="J57" s="40" t="str">
        <f>IFERROR(STDEV(tblData[[#This Row],[Sample 1]:[Sample 5]]),"")</f>
        <v/>
      </c>
      <c r="K57" s="40" t="e">
        <f>AVERAGE(tblData[Standard Deviation])</f>
        <v>#DIV/0!</v>
      </c>
      <c r="L57" s="40" t="e">
        <f>tblData[[#This Row],[Sample Mean]]-($S$5*tblData[[#This Row],[Sample Range]])</f>
        <v>#DIV/0!</v>
      </c>
      <c r="M57" s="40" t="e">
        <f>tblData[[#This Row],[Sample Mean]]+($S$5*tblData[[#This Row],[Sample Range]])</f>
        <v>#DIV/0!</v>
      </c>
      <c r="N57" s="21">
        <f>MAX(tblData[[#This Row],[Sample 1]:[Sample 5]])-MIN(tblData[[#This Row],[Sample 1]:[Sample 5]])</f>
        <v>0</v>
      </c>
      <c r="O57" s="21">
        <f>AVERAGE(tblData[Range])</f>
        <v>0</v>
      </c>
      <c r="P57" s="21">
        <f>tblData[[#This Row],[Sample Range]]*$S$6</f>
        <v>0</v>
      </c>
      <c r="Q57" s="21">
        <f>tblData[[#This Row],[Sample Range]]*$S$7</f>
        <v>0</v>
      </c>
    </row>
    <row r="58" spans="1:17" x14ac:dyDescent="0.3">
      <c r="B58" s="26">
        <v>0.625000000000002</v>
      </c>
      <c r="C58" s="18"/>
      <c r="D58" s="19"/>
      <c r="E58" s="19"/>
      <c r="F58" s="39"/>
      <c r="G58" s="20"/>
      <c r="H58" s="40" t="str">
        <f>IFERROR(AVERAGE(tblData[[#This Row],[Sample 1]:[Sample 5]]),"")</f>
        <v/>
      </c>
      <c r="I58" s="40" t="e">
        <f>AVERAGE(tblData[Mean (x̄)])</f>
        <v>#DIV/0!</v>
      </c>
      <c r="J58" s="40" t="str">
        <f>IFERROR(STDEV(tblData[[#This Row],[Sample 1]:[Sample 5]]),"")</f>
        <v/>
      </c>
      <c r="K58" s="40" t="e">
        <f>AVERAGE(tblData[Standard Deviation])</f>
        <v>#DIV/0!</v>
      </c>
      <c r="L58" s="40" t="e">
        <f>tblData[[#This Row],[Sample Mean]]-($S$5*tblData[[#This Row],[Sample Range]])</f>
        <v>#DIV/0!</v>
      </c>
      <c r="M58" s="40" t="e">
        <f>tblData[[#This Row],[Sample Mean]]+($S$5*tblData[[#This Row],[Sample Range]])</f>
        <v>#DIV/0!</v>
      </c>
      <c r="N58" s="21">
        <f>MAX(tblData[[#This Row],[Sample 1]:[Sample 5]])-MIN(tblData[[#This Row],[Sample 1]:[Sample 5]])</f>
        <v>0</v>
      </c>
      <c r="O58" s="21">
        <f>AVERAGE(tblData[Range])</f>
        <v>0</v>
      </c>
      <c r="P58" s="21">
        <f>tblData[[#This Row],[Sample Range]]*$S$6</f>
        <v>0</v>
      </c>
      <c r="Q58" s="21">
        <f>tblData[[#This Row],[Sample Range]]*$S$7</f>
        <v>0</v>
      </c>
    </row>
    <row r="59" spans="1:17" x14ac:dyDescent="0.3">
      <c r="B59" s="26">
        <v>0.63888888888889095</v>
      </c>
      <c r="C59" s="18"/>
      <c r="D59" s="19"/>
      <c r="E59" s="19"/>
      <c r="F59" s="39"/>
      <c r="G59" s="20"/>
      <c r="H59" s="40" t="str">
        <f>IFERROR(AVERAGE(tblData[[#This Row],[Sample 1]:[Sample 5]]),"")</f>
        <v/>
      </c>
      <c r="I59" s="40" t="e">
        <f>AVERAGE(tblData[Mean (x̄)])</f>
        <v>#DIV/0!</v>
      </c>
      <c r="J59" s="40" t="str">
        <f>IFERROR(STDEV(tblData[[#This Row],[Sample 1]:[Sample 5]]),"")</f>
        <v/>
      </c>
      <c r="K59" s="40" t="e">
        <f>AVERAGE(tblData[Standard Deviation])</f>
        <v>#DIV/0!</v>
      </c>
      <c r="L59" s="40" t="e">
        <f>tblData[[#This Row],[Sample Mean]]-($S$5*tblData[[#This Row],[Sample Range]])</f>
        <v>#DIV/0!</v>
      </c>
      <c r="M59" s="40" t="e">
        <f>tblData[[#This Row],[Sample Mean]]+($S$5*tblData[[#This Row],[Sample Range]])</f>
        <v>#DIV/0!</v>
      </c>
      <c r="N59" s="21">
        <f>MAX(tblData[[#This Row],[Sample 1]:[Sample 5]])-MIN(tblData[[#This Row],[Sample 1]:[Sample 5]])</f>
        <v>0</v>
      </c>
      <c r="O59" s="21">
        <f>AVERAGE(tblData[Range])</f>
        <v>0</v>
      </c>
      <c r="P59" s="21">
        <f>tblData[[#This Row],[Sample Range]]*$S$6</f>
        <v>0</v>
      </c>
      <c r="Q59" s="21">
        <f>tblData[[#This Row],[Sample Range]]*$S$7</f>
        <v>0</v>
      </c>
    </row>
    <row r="60" spans="1:17" x14ac:dyDescent="0.3">
      <c r="B60" s="26">
        <v>0.65277777777778001</v>
      </c>
      <c r="C60" s="18"/>
      <c r="D60" s="19"/>
      <c r="E60" s="19"/>
      <c r="F60" s="39"/>
      <c r="G60" s="20"/>
      <c r="H60" s="40" t="str">
        <f>IFERROR(AVERAGE(tblData[[#This Row],[Sample 1]:[Sample 5]]),"")</f>
        <v/>
      </c>
      <c r="I60" s="40" t="e">
        <f>AVERAGE(tblData[Mean (x̄)])</f>
        <v>#DIV/0!</v>
      </c>
      <c r="J60" s="40" t="str">
        <f>IFERROR(STDEV(tblData[[#This Row],[Sample 1]:[Sample 5]]),"")</f>
        <v/>
      </c>
      <c r="K60" s="40" t="e">
        <f>AVERAGE(tblData[Standard Deviation])</f>
        <v>#DIV/0!</v>
      </c>
      <c r="L60" s="40" t="e">
        <f>tblData[[#This Row],[Sample Mean]]-($S$5*tblData[[#This Row],[Sample Range]])</f>
        <v>#DIV/0!</v>
      </c>
      <c r="M60" s="40" t="e">
        <f>tblData[[#This Row],[Sample Mean]]+($S$5*tblData[[#This Row],[Sample Range]])</f>
        <v>#DIV/0!</v>
      </c>
      <c r="N60" s="21">
        <f>MAX(tblData[[#This Row],[Sample 1]:[Sample 5]])-MIN(tblData[[#This Row],[Sample 1]:[Sample 5]])</f>
        <v>0</v>
      </c>
      <c r="O60" s="21">
        <f>AVERAGE(tblData[Range])</f>
        <v>0</v>
      </c>
      <c r="P60" s="21">
        <f>tblData[[#This Row],[Sample Range]]*$S$6</f>
        <v>0</v>
      </c>
      <c r="Q60" s="21">
        <f>tblData[[#This Row],[Sample Range]]*$S$7</f>
        <v>0</v>
      </c>
    </row>
    <row r="61" spans="1:17" x14ac:dyDescent="0.3">
      <c r="B61" s="26">
        <v>0.66666666666666896</v>
      </c>
      <c r="C61" s="18"/>
      <c r="D61" s="19"/>
      <c r="E61" s="19"/>
      <c r="F61" s="39"/>
      <c r="G61" s="20"/>
      <c r="H61" s="40" t="str">
        <f>IFERROR(AVERAGE(tblData[[#This Row],[Sample 1]:[Sample 5]]),"")</f>
        <v/>
      </c>
      <c r="I61" s="40" t="e">
        <f>AVERAGE(tblData[Mean (x̄)])</f>
        <v>#DIV/0!</v>
      </c>
      <c r="J61" s="40" t="str">
        <f>IFERROR(STDEV(tblData[[#This Row],[Sample 1]:[Sample 5]]),"")</f>
        <v/>
      </c>
      <c r="K61" s="40" t="e">
        <f>AVERAGE(tblData[Standard Deviation])</f>
        <v>#DIV/0!</v>
      </c>
      <c r="L61" s="40" t="e">
        <f>tblData[[#This Row],[Sample Mean]]-($S$5*tblData[[#This Row],[Sample Range]])</f>
        <v>#DIV/0!</v>
      </c>
      <c r="M61" s="40" t="e">
        <f>tblData[[#This Row],[Sample Mean]]+($S$5*tblData[[#This Row],[Sample Range]])</f>
        <v>#DIV/0!</v>
      </c>
      <c r="N61" s="21">
        <f>MAX(tblData[[#This Row],[Sample 1]:[Sample 5]])-MIN(tblData[[#This Row],[Sample 1]:[Sample 5]])</f>
        <v>0</v>
      </c>
      <c r="O61" s="21">
        <f>AVERAGE(tblData[Range])</f>
        <v>0</v>
      </c>
      <c r="P61" s="21">
        <f>tblData[[#This Row],[Sample Range]]*$S$6</f>
        <v>0</v>
      </c>
      <c r="Q61" s="21">
        <f>tblData[[#This Row],[Sample Range]]*$S$7</f>
        <v>0</v>
      </c>
    </row>
    <row r="62" spans="1:17" x14ac:dyDescent="0.3">
      <c r="B62" s="26">
        <v>0.68055555555555802</v>
      </c>
      <c r="C62" s="18"/>
      <c r="D62" s="19"/>
      <c r="E62" s="19"/>
      <c r="F62" s="39"/>
      <c r="G62" s="20"/>
      <c r="H62" s="40" t="str">
        <f>IFERROR(AVERAGE(tblData[[#This Row],[Sample 1]:[Sample 5]]),"")</f>
        <v/>
      </c>
      <c r="I62" s="40" t="e">
        <f>AVERAGE(tblData[Mean (x̄)])</f>
        <v>#DIV/0!</v>
      </c>
      <c r="J62" s="40" t="str">
        <f>IFERROR(STDEV(tblData[[#This Row],[Sample 1]:[Sample 5]]),"")</f>
        <v/>
      </c>
      <c r="K62" s="40" t="e">
        <f>AVERAGE(tblData[Standard Deviation])</f>
        <v>#DIV/0!</v>
      </c>
      <c r="L62" s="40" t="e">
        <f>tblData[[#This Row],[Sample Mean]]-($S$5*tblData[[#This Row],[Sample Range]])</f>
        <v>#DIV/0!</v>
      </c>
      <c r="M62" s="40" t="e">
        <f>tblData[[#This Row],[Sample Mean]]+($S$5*tblData[[#This Row],[Sample Range]])</f>
        <v>#DIV/0!</v>
      </c>
      <c r="N62" s="21">
        <f>MAX(tblData[[#This Row],[Sample 1]:[Sample 5]])-MIN(tblData[[#This Row],[Sample 1]:[Sample 5]])</f>
        <v>0</v>
      </c>
      <c r="O62" s="21">
        <f>AVERAGE(tblData[Range])</f>
        <v>0</v>
      </c>
      <c r="P62" s="21">
        <f>tblData[[#This Row],[Sample Range]]*$S$6</f>
        <v>0</v>
      </c>
      <c r="Q62" s="21">
        <f>tblData[[#This Row],[Sample Range]]*$S$7</f>
        <v>0</v>
      </c>
    </row>
    <row r="63" spans="1:17" x14ac:dyDescent="0.3">
      <c r="B63" s="26">
        <v>0.69444444444444697</v>
      </c>
      <c r="C63" s="18"/>
      <c r="D63" s="19"/>
      <c r="E63" s="19"/>
      <c r="F63" s="39"/>
      <c r="G63" s="20"/>
      <c r="H63" s="40" t="str">
        <f>IFERROR(AVERAGE(tblData[[#This Row],[Sample 1]:[Sample 5]]),"")</f>
        <v/>
      </c>
      <c r="I63" s="40" t="e">
        <f>AVERAGE(tblData[Mean (x̄)])</f>
        <v>#DIV/0!</v>
      </c>
      <c r="J63" s="40" t="str">
        <f>IFERROR(STDEV(tblData[[#This Row],[Sample 1]:[Sample 5]]),"")</f>
        <v/>
      </c>
      <c r="K63" s="40" t="e">
        <f>AVERAGE(tblData[Standard Deviation])</f>
        <v>#DIV/0!</v>
      </c>
      <c r="L63" s="40" t="e">
        <f>tblData[[#This Row],[Sample Mean]]-($S$5*tblData[[#This Row],[Sample Range]])</f>
        <v>#DIV/0!</v>
      </c>
      <c r="M63" s="40" t="e">
        <f>tblData[[#This Row],[Sample Mean]]+($S$5*tblData[[#This Row],[Sample Range]])</f>
        <v>#DIV/0!</v>
      </c>
      <c r="N63" s="21">
        <f>MAX(tblData[[#This Row],[Sample 1]:[Sample 5]])-MIN(tblData[[#This Row],[Sample 1]:[Sample 5]])</f>
        <v>0</v>
      </c>
      <c r="O63" s="21">
        <f>AVERAGE(tblData[Range])</f>
        <v>0</v>
      </c>
      <c r="P63" s="21">
        <f>tblData[[#This Row],[Sample Range]]*$S$6</f>
        <v>0</v>
      </c>
      <c r="Q63" s="21">
        <f>tblData[[#This Row],[Sample Range]]*$S$7</f>
        <v>0</v>
      </c>
    </row>
    <row r="64" spans="1:17" x14ac:dyDescent="0.3">
      <c r="B64" s="26">
        <v>0.70833333333333603</v>
      </c>
      <c r="C64" s="18"/>
      <c r="D64" s="19"/>
      <c r="E64" s="19"/>
      <c r="F64" s="39"/>
      <c r="G64" s="20"/>
      <c r="H64" s="40" t="str">
        <f>IFERROR(AVERAGE(tblData[[#This Row],[Sample 1]:[Sample 5]]),"")</f>
        <v/>
      </c>
      <c r="I64" s="40" t="e">
        <f>AVERAGE(tblData[Mean (x̄)])</f>
        <v>#DIV/0!</v>
      </c>
      <c r="J64" s="40" t="str">
        <f>IFERROR(STDEV(tblData[[#This Row],[Sample 1]:[Sample 5]]),"")</f>
        <v/>
      </c>
      <c r="K64" s="40" t="e">
        <f>AVERAGE(tblData[Standard Deviation])</f>
        <v>#DIV/0!</v>
      </c>
      <c r="L64" s="40" t="e">
        <f>tblData[[#This Row],[Sample Mean]]-($S$5*tblData[[#This Row],[Sample Range]])</f>
        <v>#DIV/0!</v>
      </c>
      <c r="M64" s="40" t="e">
        <f>tblData[[#This Row],[Sample Mean]]+($S$5*tblData[[#This Row],[Sample Range]])</f>
        <v>#DIV/0!</v>
      </c>
      <c r="N64" s="21">
        <f>MAX(tblData[[#This Row],[Sample 1]:[Sample 5]])-MIN(tblData[[#This Row],[Sample 1]:[Sample 5]])</f>
        <v>0</v>
      </c>
      <c r="O64" s="21">
        <f>AVERAGE(tblData[Range])</f>
        <v>0</v>
      </c>
      <c r="P64" s="21">
        <f>tblData[[#This Row],[Sample Range]]*$S$6</f>
        <v>0</v>
      </c>
      <c r="Q64" s="21">
        <f>tblData[[#This Row],[Sample Range]]*$S$7</f>
        <v>0</v>
      </c>
    </row>
  </sheetData>
  <mergeCells count="10">
    <mergeCell ref="C10:G10"/>
    <mergeCell ref="C32:G32"/>
    <mergeCell ref="C11:G11"/>
    <mergeCell ref="H5:M11"/>
    <mergeCell ref="C4:G4"/>
    <mergeCell ref="C5:G5"/>
    <mergeCell ref="C6:G6"/>
    <mergeCell ref="C7:G7"/>
    <mergeCell ref="C8:G8"/>
    <mergeCell ref="C9:G9"/>
  </mergeCells>
  <conditionalFormatting sqref="H34:M64">
    <cfRule type="expression" dxfId="0" priority="1">
      <formula>MOD(ROW()-FirstRow-1,2)=0</formula>
    </cfRule>
  </conditionalFormatting>
  <dataValidations count="2">
    <dataValidation allowBlank="1" showInputMessage="1" showErrorMessage="1" promptTitle="Mean" prompt="Daily average" sqref="H33"/>
    <dataValidation allowBlank="1" showInputMessage="1" showErrorMessage="1" promptTitle="Sample Mean" prompt="Average of all means" sqref="I33"/>
  </dataValidations>
  <printOptions horizontalCentered="1"/>
  <pageMargins left="0.4" right="0.4" top="0.4" bottom="0.4" header="0.5" footer="0.5"/>
  <pageSetup scale="8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7"/>
  <sheetViews>
    <sheetView workbookViewId="0">
      <selection activeCell="E19" sqref="E19"/>
    </sheetView>
  </sheetViews>
  <sheetFormatPr defaultRowHeight="12.75" x14ac:dyDescent="0.2"/>
  <cols>
    <col min="1" max="1" width="6.28515625" style="63" customWidth="1"/>
    <col min="2" max="2" width="9.140625" style="63"/>
    <col min="3" max="3" width="12.85546875" style="63" customWidth="1"/>
    <col min="4" max="6" width="9.140625" style="63"/>
    <col min="7" max="7" width="11.28515625" style="63" customWidth="1"/>
    <col min="8" max="8" width="11.42578125" style="63" customWidth="1"/>
    <col min="9" max="10" width="9.140625" style="63"/>
    <col min="11" max="11" width="9.140625" style="63" customWidth="1"/>
    <col min="12" max="12" width="9.140625" style="63"/>
    <col min="13" max="13" width="9.140625" style="63" customWidth="1"/>
    <col min="14" max="16384" width="9.140625" style="63"/>
  </cols>
  <sheetData>
    <row r="2" spans="3:13" ht="15.75" x14ac:dyDescent="0.25">
      <c r="C2" s="84" t="s">
        <v>65</v>
      </c>
      <c r="D2" s="83"/>
      <c r="E2" s="83"/>
      <c r="F2" s="82"/>
      <c r="G2" s="82"/>
    </row>
    <row r="5" spans="3:13" x14ac:dyDescent="0.2">
      <c r="C5" s="69" t="s">
        <v>64</v>
      </c>
      <c r="D5" s="81" t="s">
        <v>63</v>
      </c>
      <c r="E5" s="80"/>
    </row>
    <row r="6" spans="3:13" x14ac:dyDescent="0.2">
      <c r="C6" s="69" t="s">
        <v>62</v>
      </c>
      <c r="D6" s="71" t="s">
        <v>61</v>
      </c>
      <c r="E6" s="80"/>
      <c r="K6" s="85"/>
      <c r="L6" s="85"/>
      <c r="M6" s="85"/>
    </row>
    <row r="7" spans="3:13" x14ac:dyDescent="0.2">
      <c r="L7" s="87"/>
      <c r="M7" s="87"/>
    </row>
    <row r="8" spans="3:13" x14ac:dyDescent="0.2">
      <c r="F8" s="79" t="s">
        <v>60</v>
      </c>
      <c r="G8" s="78" t="s">
        <v>59</v>
      </c>
      <c r="H8" s="77" t="s">
        <v>58</v>
      </c>
      <c r="K8" s="85"/>
    </row>
    <row r="9" spans="3:13" x14ac:dyDescent="0.2">
      <c r="C9" s="69" t="s">
        <v>57</v>
      </c>
      <c r="D9" s="72">
        <v>1</v>
      </c>
      <c r="E9" s="63" t="str">
        <f>units</f>
        <v>% salt</v>
      </c>
      <c r="F9" s="69" t="s">
        <v>56</v>
      </c>
      <c r="G9" s="76">
        <f>(D11-D10)/(6*D15)</f>
        <v>1.3333333333333346</v>
      </c>
      <c r="H9" s="75" t="str">
        <f>IF(G9&lt;1,"not capable","capable")</f>
        <v>capable</v>
      </c>
    </row>
    <row r="10" spans="3:13" x14ac:dyDescent="0.2">
      <c r="C10" s="69" t="s">
        <v>55</v>
      </c>
      <c r="D10" s="71">
        <v>0.98</v>
      </c>
      <c r="E10" s="63" t="str">
        <f>units</f>
        <v>% salt</v>
      </c>
      <c r="F10" s="69" t="s">
        <v>54</v>
      </c>
      <c r="G10" s="76">
        <f>MIN((D11-D14)/(3*D15),(D14-D10)/(3*D15))</f>
        <v>0.6666666666666673</v>
      </c>
      <c r="H10" s="75" t="str">
        <f>IF(G10&gt;=1,IF(D9=D14,"capable (centered)","capable but not centered)"),IF(D9=D14,"not capable (centered)","not capable (not centered)"))</f>
        <v>not capable (not centered)</v>
      </c>
    </row>
    <row r="11" spans="3:13" x14ac:dyDescent="0.2">
      <c r="C11" s="69" t="s">
        <v>53</v>
      </c>
      <c r="D11" s="71">
        <v>1.02</v>
      </c>
      <c r="E11" s="63" t="str">
        <f>units</f>
        <v>% salt</v>
      </c>
    </row>
    <row r="12" spans="3:13" x14ac:dyDescent="0.2">
      <c r="C12" s="74"/>
      <c r="D12" s="73"/>
      <c r="G12" s="74"/>
      <c r="K12" s="86"/>
    </row>
    <row r="13" spans="3:13" x14ac:dyDescent="0.2">
      <c r="C13" s="74"/>
      <c r="D13" s="73"/>
    </row>
    <row r="14" spans="3:13" x14ac:dyDescent="0.2">
      <c r="C14" s="69" t="s">
        <v>52</v>
      </c>
      <c r="D14" s="72">
        <v>1.01</v>
      </c>
      <c r="E14" s="63" t="str">
        <f>units</f>
        <v>% salt</v>
      </c>
      <c r="G14" s="69" t="s">
        <v>51</v>
      </c>
      <c r="H14" s="68">
        <f>NORMDIST(D10,D14,D15,1)</f>
        <v>9.8658764503766169E-10</v>
      </c>
    </row>
    <row r="15" spans="3:13" x14ac:dyDescent="0.2">
      <c r="C15" s="69" t="s">
        <v>50</v>
      </c>
      <c r="D15" s="71">
        <v>5.0000000000000001E-3</v>
      </c>
      <c r="E15" s="63" t="str">
        <f>units</f>
        <v>% salt</v>
      </c>
      <c r="G15" s="69" t="s">
        <v>49</v>
      </c>
      <c r="H15" s="70">
        <f>1-NORMDIST(D11,D14,D15,1)</f>
        <v>2.2750131948179098E-2</v>
      </c>
    </row>
    <row r="16" spans="3:13" x14ac:dyDescent="0.2">
      <c r="G16" s="69" t="s">
        <v>48</v>
      </c>
      <c r="H16" s="68">
        <f>+H14+H15</f>
        <v>2.2750132934766742E-2</v>
      </c>
    </row>
    <row r="18" spans="2:3" x14ac:dyDescent="0.2">
      <c r="B18" s="85" t="s">
        <v>66</v>
      </c>
      <c r="C18" s="63">
        <v>1</v>
      </c>
    </row>
    <row r="19" spans="2:3" x14ac:dyDescent="0.2">
      <c r="C19" s="63">
        <v>2</v>
      </c>
    </row>
    <row r="20" spans="2:3" x14ac:dyDescent="0.2">
      <c r="C20" s="63">
        <v>3</v>
      </c>
    </row>
    <row r="21" spans="2:3" x14ac:dyDescent="0.2">
      <c r="C21" s="63">
        <v>4</v>
      </c>
    </row>
    <row r="22" spans="2:3" x14ac:dyDescent="0.2">
      <c r="C22" s="63">
        <v>5</v>
      </c>
    </row>
    <row r="23" spans="2:3" x14ac:dyDescent="0.2">
      <c r="C23" s="63">
        <v>6</v>
      </c>
    </row>
    <row r="24" spans="2:3" x14ac:dyDescent="0.2">
      <c r="C24" s="63">
        <v>7</v>
      </c>
    </row>
    <row r="36" spans="2:6" ht="13.5" thickBot="1" x14ac:dyDescent="0.25">
      <c r="B36" s="67" t="s">
        <v>47</v>
      </c>
      <c r="C36" s="67"/>
      <c r="D36" s="67"/>
      <c r="E36" s="67"/>
      <c r="F36" s="67"/>
    </row>
    <row r="37" spans="2:6" x14ac:dyDescent="0.2">
      <c r="B37" s="66">
        <v>-0.5</v>
      </c>
      <c r="C37" s="65">
        <f>$D$10+B37*($D$11-$D$10)</f>
        <v>0.96</v>
      </c>
      <c r="D37" s="64">
        <f>NORMDIST(C37,$D$14,$D$15,0)</f>
        <v>1.5389197253411527E-20</v>
      </c>
      <c r="E37" s="63">
        <v>1E-3</v>
      </c>
      <c r="F37" s="63">
        <f>$D$11</f>
        <v>1.02</v>
      </c>
    </row>
    <row r="38" spans="2:6" x14ac:dyDescent="0.2">
      <c r="B38" s="66">
        <v>-0.49</v>
      </c>
      <c r="C38" s="65">
        <f>$D$10+B38*($D$11-$D$10)</f>
        <v>0.96039999999999992</v>
      </c>
      <c r="D38" s="64">
        <f>NORMDIST(C38,$D$14,$D$15,0)</f>
        <v>3.413986579086615E-20</v>
      </c>
      <c r="E38" s="63">
        <v>1E-3</v>
      </c>
    </row>
    <row r="39" spans="2:6" x14ac:dyDescent="0.2">
      <c r="B39" s="66">
        <v>-0.48</v>
      </c>
      <c r="C39" s="65">
        <f>$D$10+B39*($D$11-$D$10)</f>
        <v>0.96079999999999999</v>
      </c>
      <c r="D39" s="64">
        <f>NORMDIST(C39,$D$14,$D$15,0)</f>
        <v>7.525375375846806E-20</v>
      </c>
      <c r="E39" s="63">
        <v>1E-3</v>
      </c>
    </row>
    <row r="40" spans="2:6" x14ac:dyDescent="0.2">
      <c r="B40" s="66">
        <v>-0.47</v>
      </c>
      <c r="C40" s="65">
        <f>$D$10+B40*($D$11-$D$10)</f>
        <v>0.96119999999999994</v>
      </c>
      <c r="D40" s="64">
        <f>NORMDIST(C40,$D$14,$D$15,0)</f>
        <v>1.6482194767015826E-19</v>
      </c>
      <c r="E40" s="63">
        <v>1E-3</v>
      </c>
    </row>
    <row r="41" spans="2:6" x14ac:dyDescent="0.2">
      <c r="B41" s="66">
        <v>-0.46</v>
      </c>
      <c r="C41" s="65">
        <f>$D$10+B41*($D$11-$D$10)</f>
        <v>0.96160000000000001</v>
      </c>
      <c r="D41" s="64">
        <f>NORMDIST(C41,$D$14,$D$15,0)</f>
        <v>3.5869261145874347E-19</v>
      </c>
      <c r="E41" s="63">
        <v>1E-3</v>
      </c>
    </row>
    <row r="42" spans="2:6" x14ac:dyDescent="0.2">
      <c r="B42" s="66">
        <v>-0.45</v>
      </c>
      <c r="C42" s="65">
        <f>$D$10+B42*($D$11-$D$10)</f>
        <v>0.96199999999999997</v>
      </c>
      <c r="D42" s="64">
        <f>NORMDIST(C42,$D$14,$D$15,0)</f>
        <v>7.7562238634932595E-19</v>
      </c>
      <c r="E42" s="63">
        <v>1E-3</v>
      </c>
    </row>
    <row r="43" spans="2:6" x14ac:dyDescent="0.2">
      <c r="B43" s="66">
        <v>-0.44</v>
      </c>
      <c r="C43" s="65">
        <f>$D$10+B43*($D$11-$D$10)</f>
        <v>0.96239999999999992</v>
      </c>
      <c r="D43" s="64">
        <f>NORMDIST(C43,$D$14,$D$15,0)</f>
        <v>1.6664748168261354E-18</v>
      </c>
      <c r="E43" s="63">
        <v>1E-3</v>
      </c>
    </row>
    <row r="44" spans="2:6" x14ac:dyDescent="0.2">
      <c r="B44" s="66">
        <v>-0.43</v>
      </c>
      <c r="C44" s="65">
        <f>$D$10+B44*($D$11-$D$10)</f>
        <v>0.96279999999999999</v>
      </c>
      <c r="D44" s="64">
        <f>NORMDIST(C44,$D$14,$D$15,0)</f>
        <v>3.5576866180192171E-18</v>
      </c>
      <c r="E44" s="63">
        <v>1E-3</v>
      </c>
    </row>
    <row r="45" spans="2:6" x14ac:dyDescent="0.2">
      <c r="B45" s="66">
        <v>-0.42</v>
      </c>
      <c r="C45" s="65">
        <f>$D$10+B45*($D$11-$D$10)</f>
        <v>0.96319999999999995</v>
      </c>
      <c r="D45" s="64">
        <f>NORMDIST(C45,$D$14,$D$15,0)</f>
        <v>7.5467009480000914E-18</v>
      </c>
      <c r="E45" s="63">
        <v>1E-3</v>
      </c>
    </row>
    <row r="46" spans="2:6" x14ac:dyDescent="0.2">
      <c r="B46" s="66">
        <v>-0.41</v>
      </c>
      <c r="C46" s="65">
        <f>$D$10+B46*($D$11-$D$10)</f>
        <v>0.96360000000000001</v>
      </c>
      <c r="D46" s="64">
        <f>NORMDIST(C46,$D$14,$D$15,0)</f>
        <v>1.5906224446397561E-17</v>
      </c>
      <c r="E46" s="63">
        <v>1E-3</v>
      </c>
    </row>
    <row r="47" spans="2:6" x14ac:dyDescent="0.2">
      <c r="B47" s="66">
        <v>-0.4</v>
      </c>
      <c r="C47" s="65">
        <f>$D$10+B47*($D$11-$D$10)</f>
        <v>0.96399999999999997</v>
      </c>
      <c r="D47" s="64">
        <f>NORMDIST(C47,$D$14,$D$15,0)</f>
        <v>3.331176064759574E-17</v>
      </c>
      <c r="E47" s="63">
        <v>1E-3</v>
      </c>
    </row>
    <row r="48" spans="2:6" x14ac:dyDescent="0.2">
      <c r="B48" s="66">
        <v>-0.39</v>
      </c>
      <c r="C48" s="65">
        <f>$D$10+B48*($D$11-$D$10)</f>
        <v>0.96439999999999992</v>
      </c>
      <c r="D48" s="64">
        <f>NORMDIST(C48,$D$14,$D$15,0)</f>
        <v>6.931840859664724E-17</v>
      </c>
      <c r="E48" s="63">
        <v>1E-3</v>
      </c>
    </row>
    <row r="49" spans="2:5" x14ac:dyDescent="0.2">
      <c r="B49" s="66">
        <v>-0.38</v>
      </c>
      <c r="C49" s="65">
        <f>$D$10+B49*($D$11-$D$10)</f>
        <v>0.96479999999999999</v>
      </c>
      <c r="D49" s="64">
        <f>NORMDIST(C49,$D$14,$D$15,0)</f>
        <v>1.4332438778021619E-16</v>
      </c>
      <c r="E49" s="63">
        <v>1E-3</v>
      </c>
    </row>
    <row r="50" spans="2:5" x14ac:dyDescent="0.2">
      <c r="B50" s="66">
        <v>-0.37</v>
      </c>
      <c r="C50" s="65">
        <f>$D$10+B50*($D$11-$D$10)</f>
        <v>0.96519999999999995</v>
      </c>
      <c r="D50" s="64">
        <f>NORMDIST(C50,$D$14,$D$15,0)</f>
        <v>2.944503821508558E-16</v>
      </c>
      <c r="E50" s="63">
        <v>1E-3</v>
      </c>
    </row>
    <row r="51" spans="2:5" x14ac:dyDescent="0.2">
      <c r="B51" s="66">
        <v>-0.36</v>
      </c>
      <c r="C51" s="65">
        <f>$D$10+B51*($D$11-$D$10)</f>
        <v>0.96560000000000001</v>
      </c>
      <c r="D51" s="64">
        <f>NORMDIST(C51,$D$14,$D$15,0)</f>
        <v>6.0106946320724094E-16</v>
      </c>
      <c r="E51" s="63">
        <v>1E-3</v>
      </c>
    </row>
    <row r="52" spans="2:5" x14ac:dyDescent="0.2">
      <c r="B52" s="66">
        <v>-0.35</v>
      </c>
      <c r="C52" s="65">
        <f>$D$10+B52*($D$11-$D$10)</f>
        <v>0.96599999999999997</v>
      </c>
      <c r="D52" s="64">
        <f>NORMDIST(C52,$D$14,$D$15,0)</f>
        <v>1.2191516259124056E-15</v>
      </c>
      <c r="E52" s="63">
        <v>1E-3</v>
      </c>
    </row>
    <row r="53" spans="2:5" x14ac:dyDescent="0.2">
      <c r="B53" s="66">
        <v>-0.34</v>
      </c>
      <c r="C53" s="65">
        <f>$D$10+B53*($D$11-$D$10)</f>
        <v>0.96639999999999993</v>
      </c>
      <c r="D53" s="64">
        <f>NORMDIST(C53,$D$14,$D$15,0)</f>
        <v>2.4570347292398548E-15</v>
      </c>
      <c r="E53" s="63">
        <v>1E-3</v>
      </c>
    </row>
    <row r="54" spans="2:5" x14ac:dyDescent="0.2">
      <c r="B54" s="66">
        <v>-0.33</v>
      </c>
      <c r="C54" s="65">
        <f>$D$10+B54*($D$11-$D$10)</f>
        <v>0.96679999999999999</v>
      </c>
      <c r="D54" s="64">
        <f>NORMDIST(C54,$D$14,$D$15,0)</f>
        <v>4.9202297582936457E-15</v>
      </c>
      <c r="E54" s="63">
        <v>1E-3</v>
      </c>
    </row>
    <row r="55" spans="2:5" x14ac:dyDescent="0.2">
      <c r="B55" s="66">
        <v>-0.32</v>
      </c>
      <c r="C55" s="65">
        <f>$D$10+B55*($D$11-$D$10)</f>
        <v>0.96719999999999995</v>
      </c>
      <c r="D55" s="64">
        <f>NORMDIST(C55,$D$14,$D$15,0)</f>
        <v>9.789939025245832E-15</v>
      </c>
      <c r="E55" s="63">
        <v>1E-3</v>
      </c>
    </row>
    <row r="56" spans="2:5" x14ac:dyDescent="0.2">
      <c r="B56" s="66">
        <v>-0.31</v>
      </c>
      <c r="C56" s="65">
        <f>$D$10+B56*($D$11-$D$10)</f>
        <v>0.96760000000000002</v>
      </c>
      <c r="D56" s="64">
        <f>NORMDIST(C56,$D$14,$D$15,0)</f>
        <v>1.9355086018155315E-14</v>
      </c>
      <c r="E56" s="63">
        <v>1E-3</v>
      </c>
    </row>
    <row r="57" spans="2:5" x14ac:dyDescent="0.2">
      <c r="B57" s="66">
        <v>-0.3</v>
      </c>
      <c r="C57" s="65">
        <f>$D$10+B57*($D$11-$D$10)</f>
        <v>0.96799999999999997</v>
      </c>
      <c r="D57" s="64">
        <f>NORMDIST(C57,$D$14,$D$15,0)</f>
        <v>3.8021630758156844E-14</v>
      </c>
      <c r="E57" s="63">
        <v>1E-3</v>
      </c>
    </row>
    <row r="58" spans="2:5" x14ac:dyDescent="0.2">
      <c r="B58" s="66">
        <v>-0.28999999999999998</v>
      </c>
      <c r="C58" s="65">
        <f>$D$10+B58*($D$11-$D$10)</f>
        <v>0.96839999999999993</v>
      </c>
      <c r="D58" s="64">
        <f>NORMDIST(C58,$D$14,$D$15,0)</f>
        <v>7.4214179348216891E-14</v>
      </c>
      <c r="E58" s="63">
        <v>1E-3</v>
      </c>
    </row>
    <row r="59" spans="2:5" x14ac:dyDescent="0.2">
      <c r="B59" s="66">
        <v>-0.28000000000000003</v>
      </c>
      <c r="C59" s="65">
        <f>$D$10+B59*($D$11-$D$10)</f>
        <v>0.96879999999999999</v>
      </c>
      <c r="D59" s="64">
        <f>NORMDIST(C59,$D$14,$D$15,0)</f>
        <v>1.4393405283504181E-13</v>
      </c>
      <c r="E59" s="63">
        <v>1E-3</v>
      </c>
    </row>
    <row r="60" spans="2:5" x14ac:dyDescent="0.2">
      <c r="B60" s="66">
        <v>-0.27</v>
      </c>
      <c r="C60" s="65">
        <f>$D$10+B60*($D$11-$D$10)</f>
        <v>0.96919999999999995</v>
      </c>
      <c r="D60" s="64">
        <f>NORMDIST(C60,$D$14,$D$15,0)</f>
        <v>2.7737079696880393E-13</v>
      </c>
      <c r="E60" s="63">
        <v>1E-3</v>
      </c>
    </row>
    <row r="61" spans="2:5" x14ac:dyDescent="0.2">
      <c r="B61" s="66">
        <v>-0.26</v>
      </c>
      <c r="C61" s="65">
        <f>$D$10+B61*($D$11-$D$10)</f>
        <v>0.96960000000000002</v>
      </c>
      <c r="D61" s="64">
        <f>NORMDIST(C61,$D$14,$D$15,0)</f>
        <v>5.3110260283491246E-13</v>
      </c>
      <c r="E61" s="63">
        <v>1E-3</v>
      </c>
    </row>
    <row r="62" spans="2:5" x14ac:dyDescent="0.2">
      <c r="B62" s="66">
        <v>-0.25</v>
      </c>
      <c r="C62" s="65">
        <f>$D$10+B62*($D$11-$D$10)</f>
        <v>0.97</v>
      </c>
      <c r="D62" s="64">
        <f>NORMDIST(C62,$D$14,$D$15,0)</f>
        <v>1.0104542167073211E-12</v>
      </c>
      <c r="E62" s="63">
        <v>1E-3</v>
      </c>
    </row>
    <row r="63" spans="2:5" x14ac:dyDescent="0.2">
      <c r="B63" s="66">
        <v>-0.24</v>
      </c>
      <c r="C63" s="65">
        <f>$D$10+B63*($D$11-$D$10)</f>
        <v>0.97039999999999993</v>
      </c>
      <c r="D63" s="64">
        <f>NORMDIST(C63,$D$14,$D$15,0)</f>
        <v>1.9101847197090214E-12</v>
      </c>
      <c r="E63" s="63">
        <v>1E-3</v>
      </c>
    </row>
    <row r="64" spans="2:5" x14ac:dyDescent="0.2">
      <c r="B64" s="66">
        <v>-0.23</v>
      </c>
      <c r="C64" s="65">
        <f>$D$10+B64*($D$11-$D$10)</f>
        <v>0.9708</v>
      </c>
      <c r="D64" s="64">
        <f>NORMDIST(C64,$D$14,$D$15,0)</f>
        <v>3.5880179582552741E-12</v>
      </c>
      <c r="E64" s="63">
        <v>1E-3</v>
      </c>
    </row>
    <row r="65" spans="2:5" x14ac:dyDescent="0.2">
      <c r="B65" s="66">
        <v>-0.22</v>
      </c>
      <c r="C65" s="65">
        <f>$D$10+B65*($D$11-$D$10)</f>
        <v>0.97119999999999995</v>
      </c>
      <c r="D65" s="64">
        <f>NORMDIST(C65,$D$14,$D$15,0)</f>
        <v>6.6966000961915534E-12</v>
      </c>
      <c r="E65" s="63">
        <v>1E-3</v>
      </c>
    </row>
    <row r="66" spans="2:5" x14ac:dyDescent="0.2">
      <c r="B66" s="66">
        <v>-0.21</v>
      </c>
      <c r="C66" s="65">
        <f>$D$10+B66*($D$11-$D$10)</f>
        <v>0.97160000000000002</v>
      </c>
      <c r="D66" s="64">
        <f>NORMDIST(C66,$D$14,$D$15,0)</f>
        <v>1.2418657132362695E-11</v>
      </c>
      <c r="E66" s="63">
        <v>1E-3</v>
      </c>
    </row>
    <row r="67" spans="2:5" x14ac:dyDescent="0.2">
      <c r="B67" s="66">
        <v>-0.2</v>
      </c>
      <c r="C67" s="65">
        <f>$D$10+B67*($D$11-$D$10)</f>
        <v>0.97199999999999998</v>
      </c>
      <c r="D67" s="64">
        <f>NORMDIST(C67,$D$14,$D$15,0)</f>
        <v>2.2883129803601518E-11</v>
      </c>
      <c r="E67" s="63">
        <v>1E-3</v>
      </c>
    </row>
    <row r="68" spans="2:5" x14ac:dyDescent="0.2">
      <c r="B68" s="66">
        <v>-0.19</v>
      </c>
      <c r="C68" s="65">
        <f>$D$10+B68*($D$11-$D$10)</f>
        <v>0.97239999999999993</v>
      </c>
      <c r="D68" s="64">
        <f>NORMDIST(C68,$D$14,$D$15,0)</f>
        <v>4.1896401880702464E-11</v>
      </c>
      <c r="E68" s="63">
        <v>1E-3</v>
      </c>
    </row>
    <row r="69" spans="2:5" x14ac:dyDescent="0.2">
      <c r="B69" s="66">
        <v>-0.18</v>
      </c>
      <c r="C69" s="65">
        <f>$D$10+B69*($D$11-$D$10)</f>
        <v>0.9728</v>
      </c>
      <c r="D69" s="64">
        <f>NORMDIST(C69,$D$14,$D$15,0)</f>
        <v>7.621817484448429E-11</v>
      </c>
      <c r="E69" s="63">
        <v>1E-3</v>
      </c>
    </row>
    <row r="70" spans="2:5" x14ac:dyDescent="0.2">
      <c r="B70" s="66">
        <v>-0.17</v>
      </c>
      <c r="C70" s="65">
        <f>$D$10+B70*($D$11-$D$10)</f>
        <v>0.97319999999999995</v>
      </c>
      <c r="D70" s="64">
        <f>NORMDIST(C70,$D$14,$D$15,0)</f>
        <v>1.3777197304796353E-10</v>
      </c>
      <c r="E70" s="63">
        <v>1E-3</v>
      </c>
    </row>
    <row r="71" spans="2:5" x14ac:dyDescent="0.2">
      <c r="B71" s="66">
        <v>-0.16</v>
      </c>
      <c r="C71" s="65">
        <f>$D$10+B71*($D$11-$D$10)</f>
        <v>0.97360000000000002</v>
      </c>
      <c r="D71" s="64">
        <f>NORMDIST(C71,$D$14,$D$15,0)</f>
        <v>2.4744787388756337E-10</v>
      </c>
      <c r="E71" s="63">
        <v>1E-3</v>
      </c>
    </row>
    <row r="72" spans="2:5" x14ac:dyDescent="0.2">
      <c r="B72" s="66">
        <v>-0.15</v>
      </c>
      <c r="C72" s="65">
        <f>$D$10+B72*($D$11-$D$10)</f>
        <v>0.97399999999999998</v>
      </c>
      <c r="D72" s="64">
        <f>NORMDIST(C72,$D$14,$D$15,0)</f>
        <v>4.4159799262740903E-10</v>
      </c>
      <c r="E72" s="63">
        <v>1E-3</v>
      </c>
    </row>
    <row r="73" spans="2:5" x14ac:dyDescent="0.2">
      <c r="B73" s="66">
        <v>-0.14000000000000001</v>
      </c>
      <c r="C73" s="65">
        <f>$D$10+B73*($D$11-$D$10)</f>
        <v>0.97439999999999993</v>
      </c>
      <c r="D73" s="64">
        <f>NORMDIST(C73,$D$14,$D$15,0)</f>
        <v>7.8305266108982003E-10</v>
      </c>
      <c r="E73" s="63">
        <v>1E-3</v>
      </c>
    </row>
    <row r="74" spans="2:5" x14ac:dyDescent="0.2">
      <c r="B74" s="66">
        <v>-0.13</v>
      </c>
      <c r="C74" s="65">
        <f>$D$10+B74*($D$11-$D$10)</f>
        <v>0.9748</v>
      </c>
      <c r="D74" s="64">
        <f>NORMDIST(C74,$D$14,$D$15,0)</f>
        <v>1.3796704555004328E-9</v>
      </c>
      <c r="E74" s="63">
        <v>1E-3</v>
      </c>
    </row>
    <row r="75" spans="2:5" x14ac:dyDescent="0.2">
      <c r="B75" s="66">
        <v>-0.12</v>
      </c>
      <c r="C75" s="65">
        <f>$D$10+B75*($D$11-$D$10)</f>
        <v>0.97519999999999996</v>
      </c>
      <c r="D75" s="64">
        <f>NORMDIST(C75,$D$14,$D$15,0)</f>
        <v>2.4153511259154543E-9</v>
      </c>
      <c r="E75" s="63">
        <v>1E-3</v>
      </c>
    </row>
    <row r="76" spans="2:5" x14ac:dyDescent="0.2">
      <c r="B76" s="66">
        <v>-0.11</v>
      </c>
      <c r="C76" s="65">
        <f>$D$10+B76*($D$11-$D$10)</f>
        <v>0.97560000000000002</v>
      </c>
      <c r="D76" s="64">
        <f>NORMDIST(C76,$D$14,$D$15,0)</f>
        <v>4.2015128814139717E-9</v>
      </c>
      <c r="E76" s="63">
        <v>1E-3</v>
      </c>
    </row>
    <row r="77" spans="2:5" x14ac:dyDescent="0.2">
      <c r="B77" s="66">
        <v>-0.1</v>
      </c>
      <c r="C77" s="65">
        <f>$D$10+B77*($D$11-$D$10)</f>
        <v>0.97599999999999998</v>
      </c>
      <c r="D77" s="64">
        <f>NORMDIST(C77,$D$14,$D$15,0)</f>
        <v>7.2619230035832912E-9</v>
      </c>
      <c r="E77" s="63">
        <v>1E-3</v>
      </c>
    </row>
    <row r="78" spans="2:5" x14ac:dyDescent="0.2">
      <c r="B78" s="66">
        <v>-0.09</v>
      </c>
      <c r="C78" s="65">
        <f>$D$10+B78*($D$11-$D$10)</f>
        <v>0.97639999999999993</v>
      </c>
      <c r="D78" s="64">
        <f>NORMDIST(C78,$D$14,$D$15,0)</f>
        <v>1.247148290331841E-8</v>
      </c>
      <c r="E78" s="63">
        <v>1E-3</v>
      </c>
    </row>
    <row r="79" spans="2:5" x14ac:dyDescent="0.2">
      <c r="B79" s="66">
        <v>-0.08</v>
      </c>
      <c r="C79" s="65">
        <f>$D$10+B79*($D$11-$D$10)</f>
        <v>0.9768</v>
      </c>
      <c r="D79" s="64">
        <f>NORMDIST(C79,$D$14,$D$15,0)</f>
        <v>2.1281638746867048E-8</v>
      </c>
      <c r="E79" s="63">
        <v>1E-3</v>
      </c>
    </row>
    <row r="80" spans="2:5" x14ac:dyDescent="0.2">
      <c r="B80" s="66">
        <v>-7.0000000000000007E-2</v>
      </c>
      <c r="C80" s="65">
        <f>$D$10+B80*($D$11-$D$10)</f>
        <v>0.97719999999999996</v>
      </c>
      <c r="D80" s="64">
        <f>NORMDIST(C80,$D$14,$D$15,0)</f>
        <v>3.6083823784047234E-8</v>
      </c>
      <c r="E80" s="63">
        <v>1E-3</v>
      </c>
    </row>
    <row r="81" spans="2:5" x14ac:dyDescent="0.2">
      <c r="B81" s="66">
        <v>-0.06</v>
      </c>
      <c r="C81" s="65">
        <f>$D$10+B81*($D$11-$D$10)</f>
        <v>0.97760000000000002</v>
      </c>
      <c r="D81" s="64">
        <f>NORMDIST(C81,$D$14,$D$15,0)</f>
        <v>6.0791177424290369E-8</v>
      </c>
      <c r="E81" s="63">
        <v>1E-3</v>
      </c>
    </row>
    <row r="82" spans="2:5" x14ac:dyDescent="0.2">
      <c r="B82" s="66">
        <v>-0.05</v>
      </c>
      <c r="C82" s="65">
        <f>$D$10+B82*($D$11-$D$10)</f>
        <v>0.97799999999999998</v>
      </c>
      <c r="D82" s="64">
        <f>NORMDIST(C82,$D$14,$D$15,0)</f>
        <v>1.0176280563289753E-7</v>
      </c>
      <c r="E82" s="63">
        <v>1E-3</v>
      </c>
    </row>
    <row r="83" spans="2:5" x14ac:dyDescent="0.2">
      <c r="B83" s="66">
        <v>-0.04</v>
      </c>
      <c r="C83" s="65">
        <f>$D$10+B83*($D$11-$D$10)</f>
        <v>0.97839999999999994</v>
      </c>
      <c r="D83" s="64">
        <f>NORMDIST(C83,$D$14,$D$15,0)</f>
        <v>1.6926146851420808E-7</v>
      </c>
      <c r="E83" s="63">
        <v>1E-3</v>
      </c>
    </row>
    <row r="84" spans="2:5" x14ac:dyDescent="0.2">
      <c r="B84" s="66">
        <v>-0.03</v>
      </c>
      <c r="C84" s="65">
        <f>$D$10+B84*($D$11-$D$10)</f>
        <v>0.9788</v>
      </c>
      <c r="D84" s="64">
        <f>NORMDIST(C84,$D$14,$D$15,0)</f>
        <v>2.7973554376012151E-7</v>
      </c>
      <c r="E84" s="63">
        <v>1E-3</v>
      </c>
    </row>
    <row r="85" spans="2:5" x14ac:dyDescent="0.2">
      <c r="B85" s="66">
        <v>-0.02</v>
      </c>
      <c r="C85" s="65">
        <f>$D$10+B85*($D$11-$D$10)</f>
        <v>0.97919999999999996</v>
      </c>
      <c r="D85" s="64">
        <f>NORMDIST(C85,$D$14,$D$15,0)</f>
        <v>4.5936480213639592E-7</v>
      </c>
      <c r="E85" s="63">
        <v>1E-3</v>
      </c>
    </row>
    <row r="86" spans="2:5" x14ac:dyDescent="0.2">
      <c r="B86" s="66">
        <v>-0.01</v>
      </c>
      <c r="C86" s="65">
        <f>$D$10+B86*($D$11-$D$10)</f>
        <v>0.97960000000000003</v>
      </c>
      <c r="D86" s="64">
        <f>NORMDIST(C86,$D$14,$D$15,0)</f>
        <v>7.4952874593522365E-7</v>
      </c>
      <c r="E86" s="63">
        <v>1E-3</v>
      </c>
    </row>
    <row r="87" spans="2:5" x14ac:dyDescent="0.2">
      <c r="B87" s="66">
        <v>0</v>
      </c>
      <c r="C87" s="65">
        <f>$D$10+B87*($D$11-$D$10)</f>
        <v>0.98</v>
      </c>
      <c r="D87" s="64">
        <f>NORMDIST(C87,$D$14,$D$15,0)</f>
        <v>1.2151765699646185E-6</v>
      </c>
      <c r="E87" s="64">
        <f>MAX(D37:D237)</f>
        <v>79.788456080286537</v>
      </c>
    </row>
    <row r="88" spans="2:5" x14ac:dyDescent="0.2">
      <c r="B88" s="66">
        <v>0.01</v>
      </c>
      <c r="C88" s="65">
        <f>$D$10+B88*($D$11-$D$10)</f>
        <v>0.98039999999999994</v>
      </c>
      <c r="D88" s="64">
        <f>NORMDIST(C88,$D$14,$D$15,0)</f>
        <v>1.9575415824880686E-6</v>
      </c>
      <c r="E88" s="64">
        <f>E87</f>
        <v>79.788456080286537</v>
      </c>
    </row>
    <row r="89" spans="2:5" x14ac:dyDescent="0.2">
      <c r="B89" s="66">
        <v>0.02</v>
      </c>
      <c r="C89" s="65">
        <f>$D$10+B89*($D$11-$D$10)</f>
        <v>0.98080000000000001</v>
      </c>
      <c r="D89" s="64">
        <f>NORMDIST(C89,$D$14,$D$15,0)</f>
        <v>3.1333082376264921E-6</v>
      </c>
      <c r="E89" s="64">
        <f>E88</f>
        <v>79.788456080286537</v>
      </c>
    </row>
    <row r="90" spans="2:5" x14ac:dyDescent="0.2">
      <c r="B90" s="66">
        <v>0.03</v>
      </c>
      <c r="C90" s="65">
        <f>$D$10+B90*($D$11-$D$10)</f>
        <v>0.98119999999999996</v>
      </c>
      <c r="D90" s="64">
        <f>NORMDIST(C90,$D$14,$D$15,0)</f>
        <v>4.9832853945899148E-6</v>
      </c>
      <c r="E90" s="64">
        <f>E89</f>
        <v>79.788456080286537</v>
      </c>
    </row>
    <row r="91" spans="2:5" x14ac:dyDescent="0.2">
      <c r="B91" s="66">
        <v>0.04</v>
      </c>
      <c r="C91" s="65">
        <f>$D$10+B91*($D$11-$D$10)</f>
        <v>0.98160000000000003</v>
      </c>
      <c r="D91" s="64">
        <f>NORMDIST(C91,$D$14,$D$15,0)</f>
        <v>7.8749701269998676E-6</v>
      </c>
      <c r="E91" s="64">
        <f>E90</f>
        <v>79.788456080286537</v>
      </c>
    </row>
    <row r="92" spans="2:5" x14ac:dyDescent="0.2">
      <c r="B92" s="66">
        <v>0.05</v>
      </c>
      <c r="C92" s="65">
        <f>$D$10+B92*($D$11-$D$10)</f>
        <v>0.98199999999999998</v>
      </c>
      <c r="D92" s="64">
        <f>NORMDIST(C92,$D$14,$D$15,0)</f>
        <v>1.2365241000331339E-5</v>
      </c>
      <c r="E92" s="64">
        <f>E91</f>
        <v>79.788456080286537</v>
      </c>
    </row>
    <row r="93" spans="2:5" x14ac:dyDescent="0.2">
      <c r="B93" s="66">
        <v>6.0000000000000053E-2</v>
      </c>
      <c r="C93" s="65">
        <f>$D$10+B93*($D$11-$D$10)</f>
        <v>0.98239999999999994</v>
      </c>
      <c r="D93" s="64">
        <f>NORMDIST(C93,$D$14,$D$15,0)</f>
        <v>1.9291978568545259E-5</v>
      </c>
      <c r="E93" s="64">
        <f>E92</f>
        <v>79.788456080286537</v>
      </c>
    </row>
    <row r="94" spans="2:5" x14ac:dyDescent="0.2">
      <c r="B94" s="66">
        <v>7.0000000000000062E-2</v>
      </c>
      <c r="C94" s="65">
        <f>$D$10+B94*($D$11-$D$10)</f>
        <v>0.98280000000000001</v>
      </c>
      <c r="D94" s="64">
        <f>NORMDIST(C94,$D$14,$D$15,0)</f>
        <v>2.9906905033431835E-5</v>
      </c>
      <c r="E94" s="64">
        <f>E93</f>
        <v>79.788456080286537</v>
      </c>
    </row>
    <row r="95" spans="2:5" x14ac:dyDescent="0.2">
      <c r="B95" s="66">
        <v>0.08</v>
      </c>
      <c r="C95" s="65">
        <f>$D$10+B95*($D$11-$D$10)</f>
        <v>0.98319999999999996</v>
      </c>
      <c r="D95" s="64">
        <f>NORMDIST(C95,$D$14,$D$15,0)</f>
        <v>4.6066656008782007E-5</v>
      </c>
      <c r="E95" s="64">
        <f>E94</f>
        <v>79.788456080286537</v>
      </c>
    </row>
    <row r="96" spans="2:5" x14ac:dyDescent="0.2">
      <c r="B96" s="66">
        <v>0.09</v>
      </c>
      <c r="C96" s="65">
        <f>$D$10+B96*($D$11-$D$10)</f>
        <v>0.98360000000000003</v>
      </c>
      <c r="D96" s="64">
        <f>NORMDIST(C96,$D$14,$D$15,0)</f>
        <v>7.0505406252282388E-5</v>
      </c>
      <c r="E96" s="64">
        <f>E95</f>
        <v>79.788456080286537</v>
      </c>
    </row>
    <row r="97" spans="2:5" x14ac:dyDescent="0.2">
      <c r="B97" s="66">
        <v>0.1</v>
      </c>
      <c r="C97" s="65">
        <f>$D$10+B97*($D$11-$D$10)</f>
        <v>0.98399999999999999</v>
      </c>
      <c r="D97" s="64">
        <f>NORMDIST(C97,$D$14,$D$15,0)</f>
        <v>1.072207068939498E-4</v>
      </c>
      <c r="E97" s="64">
        <f>E96</f>
        <v>79.788456080286537</v>
      </c>
    </row>
    <row r="98" spans="2:5" x14ac:dyDescent="0.2">
      <c r="B98" s="66">
        <v>0.11</v>
      </c>
      <c r="C98" s="65">
        <f>$D$10+B98*($D$11-$D$10)</f>
        <v>0.98439999999999994</v>
      </c>
      <c r="D98" s="64">
        <f>NORMDIST(C98,$D$14,$D$15,0)</f>
        <v>1.6201507578561596E-4</v>
      </c>
      <c r="E98" s="64">
        <f>E97</f>
        <v>79.788456080286537</v>
      </c>
    </row>
    <row r="99" spans="2:5" x14ac:dyDescent="0.2">
      <c r="B99" s="66">
        <v>0.12</v>
      </c>
      <c r="C99" s="65">
        <f>$D$10+B99*($D$11-$D$10)</f>
        <v>0.98480000000000001</v>
      </c>
      <c r="D99" s="64">
        <f>NORMDIST(C99,$D$14,$D$15,0)</f>
        <v>2.4324991978626361E-4</v>
      </c>
      <c r="E99" s="64">
        <f>E98</f>
        <v>79.788456080286537</v>
      </c>
    </row>
    <row r="100" spans="2:5" x14ac:dyDescent="0.2">
      <c r="B100" s="66">
        <v>0.13</v>
      </c>
      <c r="C100" s="65">
        <f>$D$10+B100*($D$11-$D$10)</f>
        <v>0.98519999999999996</v>
      </c>
      <c r="D100" s="64">
        <f>NORMDIST(C100,$D$14,$D$15,0)</f>
        <v>3.6288623803639066E-4</v>
      </c>
      <c r="E100" s="64">
        <f>E99</f>
        <v>79.788456080286537</v>
      </c>
    </row>
    <row r="101" spans="2:5" x14ac:dyDescent="0.2">
      <c r="B101" s="66">
        <v>0.14000000000000001</v>
      </c>
      <c r="C101" s="65">
        <f>$D$10+B101*($D$11-$D$10)</f>
        <v>0.98560000000000003</v>
      </c>
      <c r="D101" s="64">
        <f>NORMDIST(C101,$D$14,$D$15,0)</f>
        <v>5.3790899485431614E-4</v>
      </c>
      <c r="E101" s="64">
        <f>E100</f>
        <v>79.788456080286537</v>
      </c>
    </row>
    <row r="102" spans="2:5" x14ac:dyDescent="0.2">
      <c r="B102" s="66">
        <v>0.15</v>
      </c>
      <c r="C102" s="65">
        <f>$D$10+B102*($D$11-$D$10)</f>
        <v>0.98599999999999999</v>
      </c>
      <c r="D102" s="64">
        <f>NORMDIST(C102,$D$14,$D$15,0)</f>
        <v>7.9225981820639816E-4</v>
      </c>
      <c r="E102" s="64">
        <f>E101</f>
        <v>79.788456080286537</v>
      </c>
    </row>
    <row r="103" spans="2:5" x14ac:dyDescent="0.2">
      <c r="B103" s="66">
        <v>0.16</v>
      </c>
      <c r="C103" s="65">
        <f>$D$10+B103*($D$11-$D$10)</f>
        <v>0.98639999999999994</v>
      </c>
      <c r="D103" s="64">
        <f>NORMDIST(C103,$D$14,$D$15,0)</f>
        <v>1.1594365012713855E-3</v>
      </c>
      <c r="E103" s="64">
        <f>E102</f>
        <v>79.788456080286537</v>
      </c>
    </row>
    <row r="104" spans="2:5" x14ac:dyDescent="0.2">
      <c r="B104" s="66">
        <v>0.17</v>
      </c>
      <c r="C104" s="65">
        <f>$D$10+B104*($D$11-$D$10)</f>
        <v>0.98680000000000001</v>
      </c>
      <c r="D104" s="64">
        <f>NORMDIST(C104,$D$14,$D$15,0)</f>
        <v>1.6859582766457543E-3</v>
      </c>
      <c r="E104" s="64">
        <f>E103</f>
        <v>79.788456080286537</v>
      </c>
    </row>
    <row r="105" spans="2:5" x14ac:dyDescent="0.2">
      <c r="B105" s="66">
        <v>0.18</v>
      </c>
      <c r="C105" s="65">
        <f>$D$10+B105*($D$11-$D$10)</f>
        <v>0.98719999999999997</v>
      </c>
      <c r="D105" s="64">
        <f>NORMDIST(C105,$D$14,$D$15,0)</f>
        <v>2.4359433940536446E-3</v>
      </c>
      <c r="E105" s="64">
        <f>E104</f>
        <v>79.788456080286537</v>
      </c>
    </row>
    <row r="106" spans="2:5" x14ac:dyDescent="0.2">
      <c r="B106" s="66">
        <v>0.19</v>
      </c>
      <c r="C106" s="65">
        <f>$D$10+B106*($D$11-$D$10)</f>
        <v>0.98760000000000003</v>
      </c>
      <c r="D106" s="64">
        <f>NORMDIST(C106,$D$14,$D$15,0)</f>
        <v>3.4971002053279078E-3</v>
      </c>
      <c r="E106" s="64">
        <f>E105</f>
        <v>79.788456080286537</v>
      </c>
    </row>
    <row r="107" spans="2:5" x14ac:dyDescent="0.2">
      <c r="B107" s="66">
        <v>0.2</v>
      </c>
      <c r="C107" s="65">
        <f>$D$10+B107*($D$11-$D$10)</f>
        <v>0.98799999999999999</v>
      </c>
      <c r="D107" s="64">
        <f>NORMDIST(C107,$D$14,$D$15,0)</f>
        <v>4.9884942580106263E-3</v>
      </c>
      <c r="E107" s="64">
        <f>E106</f>
        <v>79.788456080286537</v>
      </c>
    </row>
    <row r="108" spans="2:5" x14ac:dyDescent="0.2">
      <c r="B108" s="66">
        <v>0.21</v>
      </c>
      <c r="C108" s="65">
        <f>$D$10+B108*($D$11-$D$10)</f>
        <v>0.98839999999999995</v>
      </c>
      <c r="D108" s="64">
        <f>NORMDIST(C108,$D$14,$D$15,0)</f>
        <v>7.0705206003542432E-3</v>
      </c>
      <c r="E108" s="64">
        <f>E107</f>
        <v>79.788456080286537</v>
      </c>
    </row>
    <row r="109" spans="2:5" x14ac:dyDescent="0.2">
      <c r="B109" s="66">
        <v>0.22</v>
      </c>
      <c r="C109" s="65">
        <f>$D$10+B109*($D$11-$D$10)</f>
        <v>0.98880000000000001</v>
      </c>
      <c r="D109" s="64">
        <f>NORMDIST(C109,$D$14,$D$15,0)</f>
        <v>9.9575804196024506E-3</v>
      </c>
      <c r="E109" s="64">
        <f>E108</f>
        <v>79.788456080286537</v>
      </c>
    </row>
    <row r="110" spans="2:5" x14ac:dyDescent="0.2">
      <c r="B110" s="66">
        <v>0.23</v>
      </c>
      <c r="C110" s="65">
        <f>$D$10+B110*($D$11-$D$10)</f>
        <v>0.98919999999999997</v>
      </c>
      <c r="D110" s="64">
        <f>NORMDIST(C110,$D$14,$D$15,0)</f>
        <v>1.3934030873842394E-2</v>
      </c>
      <c r="E110" s="64">
        <f>E109</f>
        <v>79.788456080286537</v>
      </c>
    </row>
    <row r="111" spans="2:5" x14ac:dyDescent="0.2">
      <c r="B111" s="66">
        <v>0.24</v>
      </c>
      <c r="C111" s="65">
        <f>$D$10+B111*($D$11-$D$10)</f>
        <v>0.98960000000000004</v>
      </c>
      <c r="D111" s="64">
        <f>NORMDIST(C111,$D$14,$D$15,0)</f>
        <v>1.9374041679744266E-2</v>
      </c>
      <c r="E111" s="64">
        <f>E110</f>
        <v>79.788456080286537</v>
      </c>
    </row>
    <row r="112" spans="2:5" x14ac:dyDescent="0.2">
      <c r="B112" s="66">
        <v>0.25</v>
      </c>
      <c r="C112" s="65">
        <f>$D$10+B112*($D$11-$D$10)</f>
        <v>0.99</v>
      </c>
      <c r="D112" s="64">
        <f>NORMDIST(C112,$D$14,$D$15,0)</f>
        <v>2.6766045152976689E-2</v>
      </c>
      <c r="E112" s="64">
        <f>E111</f>
        <v>79.788456080286537</v>
      </c>
    </row>
    <row r="113" spans="2:5" x14ac:dyDescent="0.2">
      <c r="B113" s="66">
        <v>0.26</v>
      </c>
      <c r="C113" s="65">
        <f>$D$10+B113*($D$11-$D$10)</f>
        <v>0.99039999999999995</v>
      </c>
      <c r="D113" s="64">
        <f>NORMDIST(C113,$D$14,$D$15,0)</f>
        <v>3.6742499600489628E-2</v>
      </c>
      <c r="E113" s="64">
        <f>E112</f>
        <v>79.788456080286537</v>
      </c>
    </row>
    <row r="114" spans="2:5" x14ac:dyDescent="0.2">
      <c r="B114" s="66">
        <v>0.27</v>
      </c>
      <c r="C114" s="65">
        <f>$D$10+B114*($D$11-$D$10)</f>
        <v>0.99080000000000001</v>
      </c>
      <c r="D114" s="64">
        <f>NORMDIST(C114,$D$14,$D$15,0)</f>
        <v>5.0115688978172326E-2</v>
      </c>
      <c r="E114" s="64">
        <f>E113</f>
        <v>79.788456080286537</v>
      </c>
    </row>
    <row r="115" spans="2:5" x14ac:dyDescent="0.2">
      <c r="B115" s="66">
        <v>0.28000000000000003</v>
      </c>
      <c r="C115" s="65">
        <f>$D$10+B115*($D$11-$D$10)</f>
        <v>0.99119999999999997</v>
      </c>
      <c r="D115" s="64">
        <f>NORMDIST(C115,$D$14,$D$15,0)</f>
        <v>6.7920242496728969E-2</v>
      </c>
      <c r="E115" s="64">
        <f>E114</f>
        <v>79.788456080286537</v>
      </c>
    </row>
    <row r="116" spans="2:5" x14ac:dyDescent="0.2">
      <c r="B116" s="66">
        <v>0.28999999999999998</v>
      </c>
      <c r="C116" s="65">
        <f>$D$10+B116*($D$11-$D$10)</f>
        <v>0.99160000000000004</v>
      </c>
      <c r="D116" s="64">
        <f>NORMDIST(C116,$D$14,$D$15,0)</f>
        <v>9.1462962811973303E-2</v>
      </c>
      <c r="E116" s="64">
        <f>E115</f>
        <v>79.788456080286537</v>
      </c>
    </row>
    <row r="117" spans="2:5" x14ac:dyDescent="0.2">
      <c r="B117" s="66">
        <v>0.3</v>
      </c>
      <c r="C117" s="65">
        <f>$D$10+B117*($D$11-$D$10)</f>
        <v>0.99199999999999999</v>
      </c>
      <c r="D117" s="64">
        <f>NORMDIST(C117,$D$14,$D$15,0)</f>
        <v>0.1223803860227531</v>
      </c>
      <c r="E117" s="64">
        <f>E116</f>
        <v>79.788456080286537</v>
      </c>
    </row>
    <row r="118" spans="2:5" x14ac:dyDescent="0.2">
      <c r="B118" s="66">
        <v>0.31</v>
      </c>
      <c r="C118" s="65">
        <f>$D$10+B118*($D$11-$D$10)</f>
        <v>0.99239999999999995</v>
      </c>
      <c r="D118" s="64">
        <f>NORMDIST(C118,$D$14,$D$15,0)</f>
        <v>0.16270424621635474</v>
      </c>
      <c r="E118" s="64">
        <f>E117</f>
        <v>79.788456080286537</v>
      </c>
    </row>
    <row r="119" spans="2:5" x14ac:dyDescent="0.2">
      <c r="B119" s="66">
        <v>0.32</v>
      </c>
      <c r="C119" s="65">
        <f>$D$10+B119*($D$11-$D$10)</f>
        <v>0.99280000000000002</v>
      </c>
      <c r="D119" s="64">
        <f>NORMDIST(C119,$D$14,$D$15,0)</f>
        <v>0.21493466803074809</v>
      </c>
      <c r="E119" s="64">
        <f>E118</f>
        <v>79.788456080286537</v>
      </c>
    </row>
    <row r="120" spans="2:5" x14ac:dyDescent="0.2">
      <c r="B120" s="66">
        <v>0.33</v>
      </c>
      <c r="C120" s="65">
        <f>$D$10+B120*($D$11-$D$10)</f>
        <v>0.99319999999999997</v>
      </c>
      <c r="D120" s="64">
        <f>NORMDIST(C120,$D$14,$D$15,0)</f>
        <v>0.28212045138826969</v>
      </c>
      <c r="E120" s="64">
        <f>E119</f>
        <v>79.788456080286537</v>
      </c>
    </row>
    <row r="121" spans="2:5" x14ac:dyDescent="0.2">
      <c r="B121" s="66">
        <v>0.34</v>
      </c>
      <c r="C121" s="65">
        <f>$D$10+B121*($D$11-$D$10)</f>
        <v>0.99360000000000004</v>
      </c>
      <c r="D121" s="64">
        <f>NORMDIST(C121,$D$14,$D$15,0)</f>
        <v>0.36794523616486308</v>
      </c>
      <c r="E121" s="64">
        <f>E120</f>
        <v>79.788456080286537</v>
      </c>
    </row>
    <row r="122" spans="2:5" x14ac:dyDescent="0.2">
      <c r="B122" s="66">
        <v>0.35</v>
      </c>
      <c r="C122" s="65">
        <f>$D$10+B122*($D$11-$D$10)</f>
        <v>0.99399999999999999</v>
      </c>
      <c r="D122" s="64">
        <f>NORMDIST(C122,$D$14,$D$15,0)</f>
        <v>0.47681764029296431</v>
      </c>
      <c r="E122" s="64">
        <f>E121</f>
        <v>79.788456080286537</v>
      </c>
    </row>
    <row r="123" spans="2:5" x14ac:dyDescent="0.2">
      <c r="B123" s="66">
        <v>0.36</v>
      </c>
      <c r="C123" s="65">
        <f>$D$10+B123*($D$11-$D$10)</f>
        <v>0.99439999999999995</v>
      </c>
      <c r="D123" s="64">
        <f>NORMDIST(C123,$D$14,$D$15,0)</f>
        <v>0.61396266022092627</v>
      </c>
      <c r="E123" s="64">
        <f>E122</f>
        <v>79.788456080286537</v>
      </c>
    </row>
    <row r="124" spans="2:5" x14ac:dyDescent="0.2">
      <c r="B124" s="66">
        <v>0.37</v>
      </c>
      <c r="C124" s="65">
        <f>$D$10+B124*($D$11-$D$10)</f>
        <v>0.99480000000000002</v>
      </c>
      <c r="D124" s="64">
        <f>NORMDIST(C124,$D$14,$D$15,0)</f>
        <v>0.78551072578495995</v>
      </c>
      <c r="E124" s="64">
        <f>E123</f>
        <v>79.788456080286537</v>
      </c>
    </row>
    <row r="125" spans="2:5" x14ac:dyDescent="0.2">
      <c r="B125" s="66">
        <v>0.38</v>
      </c>
      <c r="C125" s="65">
        <f>$D$10+B125*($D$11-$D$10)</f>
        <v>0.99519999999999997</v>
      </c>
      <c r="D125" s="64">
        <f>NORMDIST(C125,$D$14,$D$15,0)</f>
        <v>0.99857984272245404</v>
      </c>
      <c r="E125" s="64">
        <f>E124</f>
        <v>79.788456080286537</v>
      </c>
    </row>
    <row r="126" spans="2:5" x14ac:dyDescent="0.2">
      <c r="B126" s="66">
        <v>0.39</v>
      </c>
      <c r="C126" s="65">
        <f>$D$10+B126*($D$11-$D$10)</f>
        <v>0.99560000000000004</v>
      </c>
      <c r="D126" s="64">
        <f>NORMDIST(C126,$D$14,$D$15,0)</f>
        <v>1.2613452792532078</v>
      </c>
      <c r="E126" s="64">
        <f>E125</f>
        <v>79.788456080286537</v>
      </c>
    </row>
    <row r="127" spans="2:5" x14ac:dyDescent="0.2">
      <c r="B127" s="66">
        <v>0.4</v>
      </c>
      <c r="C127" s="65">
        <f>$D$10+B127*($D$11-$D$10)</f>
        <v>0.996</v>
      </c>
      <c r="D127" s="64">
        <f>NORMDIST(C127,$D$14,$D$15,0)</f>
        <v>1.5830903165959813</v>
      </c>
      <c r="E127" s="64">
        <f>E126</f>
        <v>79.788456080286537</v>
      </c>
    </row>
    <row r="128" spans="2:5" x14ac:dyDescent="0.2">
      <c r="B128" s="66">
        <v>0.41</v>
      </c>
      <c r="C128" s="65">
        <f>$D$10+B128*($D$11-$D$10)</f>
        <v>0.99639999999999995</v>
      </c>
      <c r="D128" s="64">
        <f>NORMDIST(C128,$D$14,$D$15,0)</f>
        <v>1.9742307589501666</v>
      </c>
      <c r="E128" s="64">
        <f>E127</f>
        <v>79.788456080286537</v>
      </c>
    </row>
    <row r="129" spans="2:5" x14ac:dyDescent="0.2">
      <c r="B129" s="66">
        <v>0.42</v>
      </c>
      <c r="C129" s="65">
        <f>$D$10+B129*($D$11-$D$10)</f>
        <v>0.99680000000000002</v>
      </c>
      <c r="D129" s="64">
        <f>NORMDIST(C129,$D$14,$D$15,0)</f>
        <v>2.4463052702556083</v>
      </c>
      <c r="E129" s="64">
        <f>E128</f>
        <v>79.788456080286537</v>
      </c>
    </row>
    <row r="130" spans="2:5" x14ac:dyDescent="0.2">
      <c r="B130" s="66">
        <v>0.43</v>
      </c>
      <c r="C130" s="65">
        <f>$D$10+B130*($D$11-$D$10)</f>
        <v>0.99719999999999998</v>
      </c>
      <c r="D130" s="64">
        <f>NORMDIST(C130,$D$14,$D$15,0)</f>
        <v>3.0119232654754393</v>
      </c>
      <c r="E130" s="64">
        <f>E129</f>
        <v>79.788456080286537</v>
      </c>
    </row>
    <row r="131" spans="2:5" x14ac:dyDescent="0.2">
      <c r="B131" s="66">
        <v>0.44</v>
      </c>
      <c r="C131" s="65">
        <f>$D$10+B131*($D$11-$D$10)</f>
        <v>0.99760000000000004</v>
      </c>
      <c r="D131" s="64">
        <f>NORMDIST(C131,$D$14,$D$15,0)</f>
        <v>3.6846621293724717</v>
      </c>
      <c r="E131" s="64">
        <f>E130</f>
        <v>79.788456080286537</v>
      </c>
    </row>
    <row r="132" spans="2:5" x14ac:dyDescent="0.2">
      <c r="B132" s="66">
        <v>0.45</v>
      </c>
      <c r="C132" s="65">
        <f>$D$10+B132*($D$11-$D$10)</f>
        <v>0.998</v>
      </c>
      <c r="D132" s="64">
        <f>NORMDIST(C132,$D$14,$D$15,0)</f>
        <v>4.4789060589685565</v>
      </c>
      <c r="E132" s="64">
        <f>E131</f>
        <v>79.788456080286537</v>
      </c>
    </row>
    <row r="133" spans="2:5" x14ac:dyDescent="0.2">
      <c r="B133" s="66">
        <v>0.46</v>
      </c>
      <c r="C133" s="65">
        <f>$D$10+B133*($D$11-$D$10)</f>
        <v>0.99839999999999995</v>
      </c>
      <c r="D133" s="64">
        <f>NORMDIST(C133,$D$14,$D$15,0)</f>
        <v>5.4096199093762181</v>
      </c>
      <c r="E133" s="64">
        <f>E132</f>
        <v>79.788456080286537</v>
      </c>
    </row>
    <row r="134" spans="2:5" x14ac:dyDescent="0.2">
      <c r="B134" s="66">
        <v>0.47</v>
      </c>
      <c r="C134" s="65">
        <f>$D$10+B134*($D$11-$D$10)</f>
        <v>0.99880000000000002</v>
      </c>
      <c r="D134" s="64">
        <f>NORMDIST(C134,$D$14,$D$15,0)</f>
        <v>6.492053128739526</v>
      </c>
      <c r="E134" s="64">
        <f>E133</f>
        <v>79.788456080286537</v>
      </c>
    </row>
    <row r="135" spans="2:5" x14ac:dyDescent="0.2">
      <c r="B135" s="66">
        <v>0.48</v>
      </c>
      <c r="C135" s="65">
        <f>$D$10+B135*($D$11-$D$10)</f>
        <v>0.99919999999999998</v>
      </c>
      <c r="D135" s="64">
        <f>NORMDIST(C135,$D$14,$D$15,0)</f>
        <v>7.7413712294910182</v>
      </c>
      <c r="E135" s="64">
        <f>E134</f>
        <v>79.788456080286537</v>
      </c>
    </row>
    <row r="136" spans="2:5" x14ac:dyDescent="0.2">
      <c r="B136" s="66">
        <v>0.49</v>
      </c>
      <c r="C136" s="65">
        <f>$D$10+B136*($D$11-$D$10)</f>
        <v>0.99960000000000004</v>
      </c>
      <c r="D136" s="64">
        <f>NORMDIST(C136,$D$14,$D$15,0)</f>
        <v>9.1722152542111122</v>
      </c>
      <c r="E136" s="64">
        <f>E135</f>
        <v>79.788456080286537</v>
      </c>
    </row>
    <row r="137" spans="2:5" x14ac:dyDescent="0.2">
      <c r="B137" s="66">
        <v>0.5</v>
      </c>
      <c r="C137" s="65">
        <f>$D$10+B137*($D$11-$D$10)</f>
        <v>1</v>
      </c>
      <c r="D137" s="64">
        <f>NORMDIST(C137,$D$14,$D$15,0)</f>
        <v>10.798193302637571</v>
      </c>
      <c r="E137" s="64">
        <f>E136</f>
        <v>79.788456080286537</v>
      </c>
    </row>
    <row r="138" spans="2:5" x14ac:dyDescent="0.2">
      <c r="B138" s="66">
        <v>0.51</v>
      </c>
      <c r="C138" s="65">
        <f>$D$10+B138*($D$11-$D$10)</f>
        <v>1.0004</v>
      </c>
      <c r="D138" s="64">
        <f>NORMDIST(C138,$D$14,$D$15,0)</f>
        <v>12.631312287039471</v>
      </c>
      <c r="E138" s="64">
        <f>E137</f>
        <v>79.788456080286537</v>
      </c>
    </row>
    <row r="139" spans="2:5" x14ac:dyDescent="0.2">
      <c r="B139" s="66">
        <v>0.52</v>
      </c>
      <c r="C139" s="65">
        <f>$D$10+B139*($D$11-$D$10)</f>
        <v>1.0007999999999999</v>
      </c>
      <c r="D139" s="64">
        <f>NORMDIST(C139,$D$14,$D$15,0)</f>
        <v>14.681362516330855</v>
      </c>
      <c r="E139" s="64">
        <f>E138</f>
        <v>79.788456080286537</v>
      </c>
    </row>
    <row r="140" spans="2:5" x14ac:dyDescent="0.2">
      <c r="B140" s="66">
        <v>0.53</v>
      </c>
      <c r="C140" s="65">
        <f>$D$10+B140*($D$11-$D$10)</f>
        <v>1.0012000000000001</v>
      </c>
      <c r="D140" s="64">
        <f>NORMDIST(C140,$D$14,$D$15,0)</f>
        <v>16.955272261604929</v>
      </c>
      <c r="E140" s="64">
        <f>E139</f>
        <v>79.788456080286537</v>
      </c>
    </row>
    <row r="141" spans="2:5" x14ac:dyDescent="0.2">
      <c r="B141" s="66">
        <v>0.54</v>
      </c>
      <c r="C141" s="65">
        <f>$D$10+B141*($D$11-$D$10)</f>
        <v>1.0016</v>
      </c>
      <c r="D141" s="64">
        <f>NORMDIST(C141,$D$14,$D$15,0)</f>
        <v>19.456453866293742</v>
      </c>
      <c r="E141" s="64">
        <f>E140</f>
        <v>79.788456080286537</v>
      </c>
    </row>
    <row r="142" spans="2:5" x14ac:dyDescent="0.2">
      <c r="B142" s="66">
        <v>0.55000000000000004</v>
      </c>
      <c r="C142" s="65">
        <f>$D$10+B142*($D$11-$D$10)</f>
        <v>1.002</v>
      </c>
      <c r="D142" s="64">
        <f>NORMDIST(C142,$D$14,$D$15,0)</f>
        <v>22.184166935891064</v>
      </c>
      <c r="E142" s="64">
        <f>E141</f>
        <v>79.788456080286537</v>
      </c>
    </row>
    <row r="143" spans="2:5" x14ac:dyDescent="0.2">
      <c r="B143" s="66">
        <v>0.56000000000000005</v>
      </c>
      <c r="C143" s="65">
        <f>$D$10+B143*($D$11-$D$10)</f>
        <v>1.0024</v>
      </c>
      <c r="D143" s="64">
        <f>NORMDIST(C143,$D$14,$D$15,0)</f>
        <v>25.132927357817238</v>
      </c>
      <c r="E143" s="64">
        <f>E142</f>
        <v>79.788456080286537</v>
      </c>
    </row>
    <row r="144" spans="2:5" x14ac:dyDescent="0.2">
      <c r="B144" s="66">
        <v>0.56999999999999995</v>
      </c>
      <c r="C144" s="65">
        <f>$D$10+B144*($D$11-$D$10)</f>
        <v>1.0027999999999999</v>
      </c>
      <c r="D144" s="64">
        <f>NORMDIST(C144,$D$14,$D$15,0)</f>
        <v>28.291993044966976</v>
      </c>
      <c r="E144" s="64">
        <f>E143</f>
        <v>79.788456080286537</v>
      </c>
    </row>
    <row r="145" spans="2:5" x14ac:dyDescent="0.2">
      <c r="B145" s="66">
        <v>0.57999999999999996</v>
      </c>
      <c r="C145" s="65">
        <f>$D$10+B145*($D$11-$D$10)</f>
        <v>1.0032000000000001</v>
      </c>
      <c r="D145" s="64">
        <f>NORMDIST(C145,$D$14,$D$15,0)</f>
        <v>31.644958074077319</v>
      </c>
      <c r="E145" s="64">
        <f>E144</f>
        <v>79.788456080286537</v>
      </c>
    </row>
    <row r="146" spans="2:5" x14ac:dyDescent="0.2">
      <c r="B146" s="66">
        <v>0.59</v>
      </c>
      <c r="C146" s="65">
        <f>$D$10+B146*($D$11-$D$10)</f>
        <v>1.0036</v>
      </c>
      <c r="D146" s="64">
        <f>NORMDIST(C146,$D$14,$D$15,0)</f>
        <v>35.169486059532822</v>
      </c>
      <c r="E146" s="64">
        <f>E145</f>
        <v>79.788456080286537</v>
      </c>
    </row>
    <row r="147" spans="2:5" x14ac:dyDescent="0.2">
      <c r="B147" s="66">
        <v>0.6</v>
      </c>
      <c r="C147" s="65">
        <f>$D$10+B147*($D$11-$D$10)</f>
        <v>1.004</v>
      </c>
      <c r="D147" s="64">
        <f>NORMDIST(C147,$D$14,$D$15,0)</f>
        <v>38.83721099664254</v>
      </c>
      <c r="E147" s="64">
        <f>E146</f>
        <v>79.788456080286537</v>
      </c>
    </row>
    <row r="148" spans="2:5" x14ac:dyDescent="0.2">
      <c r="B148" s="66">
        <v>0.61</v>
      </c>
      <c r="C148" s="65">
        <f>$D$10+B148*($D$11-$D$10)</f>
        <v>1.0044</v>
      </c>
      <c r="D148" s="64">
        <f>NORMDIST(C148,$D$14,$D$15,0)</f>
        <v>42.613829355143103</v>
      </c>
      <c r="E148" s="64">
        <f>E147</f>
        <v>79.788456080286537</v>
      </c>
    </row>
    <row r="149" spans="2:5" x14ac:dyDescent="0.2">
      <c r="B149" s="66">
        <v>0.62</v>
      </c>
      <c r="C149" s="65">
        <f>$D$10+B149*($D$11-$D$10)</f>
        <v>1.0047999999999999</v>
      </c>
      <c r="D149" s="64">
        <f>NORMDIST(C149,$D$14,$D$15,0)</f>
        <v>46.459400948672332</v>
      </c>
      <c r="E149" s="64">
        <f>E148</f>
        <v>79.788456080286537</v>
      </c>
    </row>
    <row r="150" spans="2:5" x14ac:dyDescent="0.2">
      <c r="B150" s="66">
        <v>0.63</v>
      </c>
      <c r="C150" s="65">
        <f>$D$10+B150*($D$11-$D$10)</f>
        <v>1.0052000000000001</v>
      </c>
      <c r="D150" s="64">
        <f>NORMDIST(C150,$D$14,$D$15,0)</f>
        <v>50.328868219624241</v>
      </c>
      <c r="E150" s="64">
        <f>E149</f>
        <v>79.788456080286537</v>
      </c>
    </row>
    <row r="151" spans="2:5" x14ac:dyDescent="0.2">
      <c r="B151" s="66">
        <v>0.64</v>
      </c>
      <c r="C151" s="65">
        <f>$D$10+B151*($D$11-$D$10)</f>
        <v>1.0056</v>
      </c>
      <c r="D151" s="64">
        <f>NORMDIST(C151,$D$14,$D$15,0)</f>
        <v>54.172794359667989</v>
      </c>
      <c r="E151" s="64">
        <f>E150</f>
        <v>79.788456080286537</v>
      </c>
    </row>
    <row r="152" spans="2:5" x14ac:dyDescent="0.2">
      <c r="B152" s="66">
        <v>0.65</v>
      </c>
      <c r="C152" s="65">
        <f>$D$10+B152*($D$11-$D$10)</f>
        <v>1.006</v>
      </c>
      <c r="D152" s="64">
        <f>NORMDIST(C152,$D$14,$D$15,0)</f>
        <v>57.938310552296521</v>
      </c>
      <c r="E152" s="64">
        <f>E151</f>
        <v>79.788456080286537</v>
      </c>
    </row>
    <row r="153" spans="2:5" x14ac:dyDescent="0.2">
      <c r="B153" s="66">
        <v>0.66</v>
      </c>
      <c r="C153" s="65">
        <f>$D$10+B153*($D$11-$D$10)</f>
        <v>1.0064</v>
      </c>
      <c r="D153" s="64">
        <f>NORMDIST(C153,$D$14,$D$15,0)</f>
        <v>61.570252093970169</v>
      </c>
      <c r="E153" s="64">
        <f>E152</f>
        <v>79.788456080286537</v>
      </c>
    </row>
    <row r="154" spans="2:5" x14ac:dyDescent="0.2">
      <c r="B154" s="66">
        <v>0.67</v>
      </c>
      <c r="C154" s="65">
        <f>$D$10+B154*($D$11-$D$10)</f>
        <v>1.0067999999999999</v>
      </c>
      <c r="D154" s="64">
        <f>NORMDIST(C154,$D$14,$D$15,0)</f>
        <v>65.012452816815667</v>
      </c>
      <c r="E154" s="64">
        <f>E153</f>
        <v>79.788456080286537</v>
      </c>
    </row>
    <row r="155" spans="2:5" x14ac:dyDescent="0.2">
      <c r="B155" s="66">
        <v>0.68</v>
      </c>
      <c r="C155" s="65">
        <f>$D$10+B155*($D$11-$D$10)</f>
        <v>1.0072000000000001</v>
      </c>
      <c r="D155" s="64">
        <f>NORMDIST(C155,$D$14,$D$15,0)</f>
        <v>68.209157726071169</v>
      </c>
      <c r="E155" s="64">
        <f>E154</f>
        <v>79.788456080286537</v>
      </c>
    </row>
    <row r="156" spans="2:5" x14ac:dyDescent="0.2">
      <c r="B156" s="66">
        <v>0.69</v>
      </c>
      <c r="C156" s="65">
        <f>$D$10+B156*($D$11-$D$10)</f>
        <v>1.0076000000000001</v>
      </c>
      <c r="D156" s="64">
        <f>NORMDIST(C156,$D$14,$D$15,0)</f>
        <v>71.106505701199708</v>
      </c>
      <c r="E156" s="64">
        <f>E155</f>
        <v>79.788456080286537</v>
      </c>
    </row>
    <row r="157" spans="2:5" x14ac:dyDescent="0.2">
      <c r="B157" s="66">
        <v>0.7</v>
      </c>
      <c r="C157" s="65">
        <f>$D$10+B157*($D$11-$D$10)</f>
        <v>1.008</v>
      </c>
      <c r="D157" s="64">
        <f>NORMDIST(C157,$D$14,$D$15,0)</f>
        <v>73.654028060664658</v>
      </c>
      <c r="E157" s="64">
        <f>E156</f>
        <v>79.788456080286537</v>
      </c>
    </row>
    <row r="158" spans="2:5" x14ac:dyDescent="0.2">
      <c r="B158" s="66">
        <v>0.71</v>
      </c>
      <c r="C158" s="65">
        <f>$D$10+B158*($D$11-$D$10)</f>
        <v>1.0084</v>
      </c>
      <c r="D158" s="64">
        <f>NORMDIST(C158,$D$14,$D$15,0)</f>
        <v>75.806105230540112</v>
      </c>
      <c r="E158" s="64">
        <f>E157</f>
        <v>79.788456080286537</v>
      </c>
    </row>
    <row r="159" spans="2:5" x14ac:dyDescent="0.2">
      <c r="B159" s="66">
        <v>0.72</v>
      </c>
      <c r="C159" s="65">
        <f>$D$10+B159*($D$11-$D$10)</f>
        <v>1.0087999999999999</v>
      </c>
      <c r="D159" s="64">
        <f>NORMDIST(C159,$D$14,$D$15,0)</f>
        <v>77.523323025002497</v>
      </c>
      <c r="E159" s="64">
        <f>E158</f>
        <v>79.788456080286537</v>
      </c>
    </row>
    <row r="160" spans="2:5" x14ac:dyDescent="0.2">
      <c r="B160" s="66">
        <v>0.73</v>
      </c>
      <c r="C160" s="65">
        <f>$D$10+B160*($D$11-$D$10)</f>
        <v>1.0092000000000001</v>
      </c>
      <c r="D160" s="64">
        <f>NORMDIST(C160,$D$14,$D$15,0)</f>
        <v>78.773672313708389</v>
      </c>
      <c r="E160" s="64">
        <f>E159</f>
        <v>79.788456080286537</v>
      </c>
    </row>
    <row r="161" spans="2:5" x14ac:dyDescent="0.2">
      <c r="B161" s="66">
        <v>0.74</v>
      </c>
      <c r="C161" s="65">
        <f>$D$10+B161*($D$11-$D$10)</f>
        <v>1.0096000000000001</v>
      </c>
      <c r="D161" s="64">
        <f>NORMDIST(C161,$D$14,$D$15,0)</f>
        <v>79.533541102321834</v>
      </c>
      <c r="E161" s="64">
        <f>E160</f>
        <v>79.788456080286537</v>
      </c>
    </row>
    <row r="162" spans="2:5" x14ac:dyDescent="0.2">
      <c r="B162" s="66">
        <v>0.75</v>
      </c>
      <c r="C162" s="65">
        <f>$D$10+B162*($D$11-$D$10)</f>
        <v>1.01</v>
      </c>
      <c r="D162" s="64">
        <f>NORMDIST(C162,$D$14,$D$15,0)</f>
        <v>79.788456080286537</v>
      </c>
      <c r="E162" s="64">
        <f>E161</f>
        <v>79.788456080286537</v>
      </c>
    </row>
    <row r="163" spans="2:5" x14ac:dyDescent="0.2">
      <c r="B163" s="66">
        <v>0.76</v>
      </c>
      <c r="C163" s="65">
        <f>$D$10+B163*($D$11-$D$10)</f>
        <v>1.0104</v>
      </c>
      <c r="D163" s="64">
        <f>NORMDIST(C163,$D$14,$D$15,0)</f>
        <v>79.533541102321834</v>
      </c>
      <c r="E163" s="64">
        <f>E162</f>
        <v>79.788456080286537</v>
      </c>
    </row>
    <row r="164" spans="2:5" x14ac:dyDescent="0.2">
      <c r="B164" s="66">
        <v>0.77</v>
      </c>
      <c r="C164" s="65">
        <f>$D$10+B164*($D$11-$D$10)</f>
        <v>1.0107999999999999</v>
      </c>
      <c r="D164" s="64">
        <f>NORMDIST(C164,$D$14,$D$15,0)</f>
        <v>78.773672313708389</v>
      </c>
      <c r="E164" s="64">
        <f>E163</f>
        <v>79.788456080286537</v>
      </c>
    </row>
    <row r="165" spans="2:5" x14ac:dyDescent="0.2">
      <c r="B165" s="66">
        <v>0.78</v>
      </c>
      <c r="C165" s="65">
        <f>$D$10+B165*($D$11-$D$10)</f>
        <v>1.0112000000000001</v>
      </c>
      <c r="D165" s="64">
        <f>NORMDIST(C165,$D$14,$D$15,0)</f>
        <v>77.523323025002497</v>
      </c>
      <c r="E165" s="64">
        <f>E164</f>
        <v>79.788456080286537</v>
      </c>
    </row>
    <row r="166" spans="2:5" x14ac:dyDescent="0.2">
      <c r="B166" s="66">
        <v>0.79</v>
      </c>
      <c r="C166" s="65">
        <f>$D$10+B166*($D$11-$D$10)</f>
        <v>1.0116000000000001</v>
      </c>
      <c r="D166" s="64">
        <f>NORMDIST(C166,$D$14,$D$15,0)</f>
        <v>75.806105230540112</v>
      </c>
      <c r="E166" s="64">
        <f>E165</f>
        <v>79.788456080286537</v>
      </c>
    </row>
    <row r="167" spans="2:5" x14ac:dyDescent="0.2">
      <c r="B167" s="66">
        <v>0.8</v>
      </c>
      <c r="C167" s="65">
        <f>$D$10+B167*($D$11-$D$10)</f>
        <v>1.012</v>
      </c>
      <c r="D167" s="64">
        <f>NORMDIST(C167,$D$14,$D$15,0)</f>
        <v>73.654028060664658</v>
      </c>
      <c r="E167" s="64">
        <f>E166</f>
        <v>79.788456080286537</v>
      </c>
    </row>
    <row r="168" spans="2:5" x14ac:dyDescent="0.2">
      <c r="B168" s="66">
        <v>0.81</v>
      </c>
      <c r="C168" s="65">
        <f>$D$10+B168*($D$11-$D$10)</f>
        <v>1.0124</v>
      </c>
      <c r="D168" s="64">
        <f>NORMDIST(C168,$D$14,$D$15,0)</f>
        <v>71.106505701199708</v>
      </c>
      <c r="E168" s="64">
        <f>E167</f>
        <v>79.788456080286537</v>
      </c>
    </row>
    <row r="169" spans="2:5" x14ac:dyDescent="0.2">
      <c r="B169" s="66">
        <v>0.82</v>
      </c>
      <c r="C169" s="65">
        <f>$D$10+B169*($D$11-$D$10)</f>
        <v>1.0127999999999999</v>
      </c>
      <c r="D169" s="64">
        <f>NORMDIST(C169,$D$14,$D$15,0)</f>
        <v>68.209157726071169</v>
      </c>
      <c r="E169" s="64">
        <f>E168</f>
        <v>79.788456080286537</v>
      </c>
    </row>
    <row r="170" spans="2:5" x14ac:dyDescent="0.2">
      <c r="B170" s="66">
        <v>0.83</v>
      </c>
      <c r="C170" s="65">
        <f>$D$10+B170*($D$11-$D$10)</f>
        <v>1.0132000000000001</v>
      </c>
      <c r="D170" s="64">
        <f>NORMDIST(C170,$D$14,$D$15,0)</f>
        <v>65.012452816815667</v>
      </c>
      <c r="E170" s="64">
        <f>E169</f>
        <v>79.788456080286537</v>
      </c>
    </row>
    <row r="171" spans="2:5" x14ac:dyDescent="0.2">
      <c r="B171" s="66">
        <v>0.84</v>
      </c>
      <c r="C171" s="65">
        <f>$D$10+B171*($D$11-$D$10)</f>
        <v>1.0136000000000001</v>
      </c>
      <c r="D171" s="64">
        <f>NORMDIST(C171,$D$14,$D$15,0)</f>
        <v>61.570252093970169</v>
      </c>
      <c r="E171" s="64">
        <f>E170</f>
        <v>79.788456080286537</v>
      </c>
    </row>
    <row r="172" spans="2:5" x14ac:dyDescent="0.2">
      <c r="B172" s="66">
        <v>0.85</v>
      </c>
      <c r="C172" s="65">
        <f>$D$10+B172*($D$11-$D$10)</f>
        <v>1.014</v>
      </c>
      <c r="D172" s="64">
        <f>NORMDIST(C172,$D$14,$D$15,0)</f>
        <v>57.938310552296521</v>
      </c>
      <c r="E172" s="64">
        <f>E171</f>
        <v>79.788456080286537</v>
      </c>
    </row>
    <row r="173" spans="2:5" x14ac:dyDescent="0.2">
      <c r="B173" s="66">
        <v>0.86</v>
      </c>
      <c r="C173" s="65">
        <f>$D$10+B173*($D$11-$D$10)</f>
        <v>1.0144</v>
      </c>
      <c r="D173" s="64">
        <f>NORMDIST(C173,$D$14,$D$15,0)</f>
        <v>54.172794359667989</v>
      </c>
      <c r="E173" s="64">
        <f>E172</f>
        <v>79.788456080286537</v>
      </c>
    </row>
    <row r="174" spans="2:5" x14ac:dyDescent="0.2">
      <c r="B174" s="66">
        <v>0.87</v>
      </c>
      <c r="C174" s="65">
        <f>$D$10+B174*($D$11-$D$10)</f>
        <v>1.0147999999999999</v>
      </c>
      <c r="D174" s="64">
        <f>NORMDIST(C174,$D$14,$D$15,0)</f>
        <v>50.328868219624241</v>
      </c>
      <c r="E174" s="64">
        <f>E173</f>
        <v>79.788456080286537</v>
      </c>
    </row>
    <row r="175" spans="2:5" x14ac:dyDescent="0.2">
      <c r="B175" s="66">
        <v>0.88</v>
      </c>
      <c r="C175" s="65">
        <f>$D$10+B175*($D$11-$D$10)</f>
        <v>1.0152000000000001</v>
      </c>
      <c r="D175" s="64">
        <f>NORMDIST(C175,$D$14,$D$15,0)</f>
        <v>46.459400948672332</v>
      </c>
      <c r="E175" s="64">
        <f>E174</f>
        <v>79.788456080286537</v>
      </c>
    </row>
    <row r="176" spans="2:5" x14ac:dyDescent="0.2">
      <c r="B176" s="66">
        <v>0.89</v>
      </c>
      <c r="C176" s="65">
        <f>$D$10+B176*($D$11-$D$10)</f>
        <v>1.0156000000000001</v>
      </c>
      <c r="D176" s="64">
        <f>NORMDIST(C176,$D$14,$D$15,0)</f>
        <v>42.613829355143103</v>
      </c>
      <c r="E176" s="64">
        <f>E175</f>
        <v>79.788456080286537</v>
      </c>
    </row>
    <row r="177" spans="2:5" x14ac:dyDescent="0.2">
      <c r="B177" s="66">
        <v>0.9</v>
      </c>
      <c r="C177" s="65">
        <f>$D$10+B177*($D$11-$D$10)</f>
        <v>1.016</v>
      </c>
      <c r="D177" s="64">
        <f>NORMDIST(C177,$D$14,$D$15,0)</f>
        <v>38.83721099664254</v>
      </c>
      <c r="E177" s="64">
        <f>E176</f>
        <v>79.788456080286537</v>
      </c>
    </row>
    <row r="178" spans="2:5" x14ac:dyDescent="0.2">
      <c r="B178" s="66">
        <v>0.91</v>
      </c>
      <c r="C178" s="65">
        <f>$D$10+B178*($D$11-$D$10)</f>
        <v>1.0164</v>
      </c>
      <c r="D178" s="64">
        <f>NORMDIST(C178,$D$14,$D$15,0)</f>
        <v>35.169486059532822</v>
      </c>
      <c r="E178" s="64">
        <f>E177</f>
        <v>79.788456080286537</v>
      </c>
    </row>
    <row r="179" spans="2:5" x14ac:dyDescent="0.2">
      <c r="B179" s="66">
        <v>0.92</v>
      </c>
      <c r="C179" s="65">
        <f>$D$10+B179*($D$11-$D$10)</f>
        <v>1.0167999999999999</v>
      </c>
      <c r="D179" s="64">
        <f>NORMDIST(C179,$D$14,$D$15,0)</f>
        <v>31.644958074077319</v>
      </c>
      <c r="E179" s="64">
        <f>E178</f>
        <v>79.788456080286537</v>
      </c>
    </row>
    <row r="180" spans="2:5" x14ac:dyDescent="0.2">
      <c r="B180" s="66">
        <v>0.93</v>
      </c>
      <c r="C180" s="65">
        <f>$D$10+B180*($D$11-$D$10)</f>
        <v>1.0172000000000001</v>
      </c>
      <c r="D180" s="64">
        <f>NORMDIST(C180,$D$14,$D$15,0)</f>
        <v>28.291993044966976</v>
      </c>
      <c r="E180" s="64">
        <f>E179</f>
        <v>79.788456080286537</v>
      </c>
    </row>
    <row r="181" spans="2:5" x14ac:dyDescent="0.2">
      <c r="B181" s="66">
        <v>0.94</v>
      </c>
      <c r="C181" s="65">
        <f>$D$10+B181*($D$11-$D$10)</f>
        <v>1.0176000000000001</v>
      </c>
      <c r="D181" s="64">
        <f>NORMDIST(C181,$D$14,$D$15,0)</f>
        <v>25.132927357817238</v>
      </c>
      <c r="E181" s="64">
        <f>E180</f>
        <v>79.788456080286537</v>
      </c>
    </row>
    <row r="182" spans="2:5" x14ac:dyDescent="0.2">
      <c r="B182" s="66">
        <v>0.95</v>
      </c>
      <c r="C182" s="65">
        <f>$D$10+B182*($D$11-$D$10)</f>
        <v>1.018</v>
      </c>
      <c r="D182" s="64">
        <f>NORMDIST(C182,$D$14,$D$15,0)</f>
        <v>22.184166935891064</v>
      </c>
      <c r="E182" s="64">
        <f>E181</f>
        <v>79.788456080286537</v>
      </c>
    </row>
    <row r="183" spans="2:5" x14ac:dyDescent="0.2">
      <c r="B183" s="66">
        <v>0.96</v>
      </c>
      <c r="C183" s="65">
        <f>$D$10+B183*($D$11-$D$10)</f>
        <v>1.0184</v>
      </c>
      <c r="D183" s="64">
        <f>NORMDIST(C183,$D$14,$D$15,0)</f>
        <v>19.456453866293742</v>
      </c>
      <c r="E183" s="64">
        <f>E182</f>
        <v>79.788456080286537</v>
      </c>
    </row>
    <row r="184" spans="2:5" x14ac:dyDescent="0.2">
      <c r="B184" s="66">
        <v>0.97</v>
      </c>
      <c r="C184" s="65">
        <f>$D$10+B184*($D$11-$D$10)</f>
        <v>1.0187999999999999</v>
      </c>
      <c r="D184" s="64">
        <f>NORMDIST(C184,$D$14,$D$15,0)</f>
        <v>16.955272261604929</v>
      </c>
      <c r="E184" s="64">
        <f>E183</f>
        <v>79.788456080286537</v>
      </c>
    </row>
    <row r="185" spans="2:5" x14ac:dyDescent="0.2">
      <c r="B185" s="66">
        <v>0.98</v>
      </c>
      <c r="C185" s="65">
        <f>$D$10+B185*($D$11-$D$10)</f>
        <v>1.0192000000000001</v>
      </c>
      <c r="D185" s="64">
        <f>NORMDIST(C185,$D$14,$D$15,0)</f>
        <v>14.681362516330855</v>
      </c>
      <c r="E185" s="64">
        <f>E184</f>
        <v>79.788456080286537</v>
      </c>
    </row>
    <row r="186" spans="2:5" x14ac:dyDescent="0.2">
      <c r="B186" s="66">
        <v>0.99</v>
      </c>
      <c r="C186" s="65">
        <f>$D$10+B186*($D$11-$D$10)</f>
        <v>1.0196000000000001</v>
      </c>
      <c r="D186" s="64">
        <f>NORMDIST(C186,$D$14,$D$15,0)</f>
        <v>12.631312287039471</v>
      </c>
      <c r="E186" s="64">
        <f>E185</f>
        <v>79.788456080286537</v>
      </c>
    </row>
    <row r="187" spans="2:5" x14ac:dyDescent="0.2">
      <c r="B187" s="66">
        <v>1</v>
      </c>
      <c r="C187" s="65">
        <f>$D$10+B187*($D$11-$D$10)</f>
        <v>1.02</v>
      </c>
      <c r="D187" s="64">
        <f>NORMDIST(C187,$D$14,$D$15,0)</f>
        <v>10.798193302637571</v>
      </c>
      <c r="E187" s="64">
        <f>E186</f>
        <v>79.788456080286537</v>
      </c>
    </row>
    <row r="188" spans="2:5" x14ac:dyDescent="0.2">
      <c r="B188" s="66">
        <v>1.01</v>
      </c>
      <c r="C188" s="65">
        <f>$D$10+B188*($D$11-$D$10)</f>
        <v>1.0204</v>
      </c>
      <c r="D188" s="64">
        <f>NORMDIST(C188,$D$14,$D$15,0)</f>
        <v>9.1722152542111122</v>
      </c>
      <c r="E188" s="63">
        <v>1E-3</v>
      </c>
    </row>
    <row r="189" spans="2:5" x14ac:dyDescent="0.2">
      <c r="B189" s="66">
        <v>1.02</v>
      </c>
      <c r="C189" s="65">
        <f>$D$10+B189*($D$11-$D$10)</f>
        <v>1.0207999999999999</v>
      </c>
      <c r="D189" s="64">
        <f>NORMDIST(C189,$D$14,$D$15,0)</f>
        <v>7.7413712294913903</v>
      </c>
      <c r="E189" s="63">
        <v>1E-3</v>
      </c>
    </row>
    <row r="190" spans="2:5" x14ac:dyDescent="0.2">
      <c r="B190" s="66">
        <v>1.03</v>
      </c>
      <c r="C190" s="65">
        <f>$D$10+B190*($D$11-$D$10)</f>
        <v>1.0212000000000001</v>
      </c>
      <c r="D190" s="64">
        <f>NORMDIST(C190,$D$14,$D$15,0)</f>
        <v>6.4920531287392027</v>
      </c>
      <c r="E190" s="63">
        <v>1E-3</v>
      </c>
    </row>
    <row r="191" spans="2:5" x14ac:dyDescent="0.2">
      <c r="B191" s="66">
        <v>1.04</v>
      </c>
      <c r="C191" s="65">
        <f>$D$10+B191*($D$11-$D$10)</f>
        <v>1.0216000000000001</v>
      </c>
      <c r="D191" s="64">
        <f>NORMDIST(C191,$D$14,$D$15,0)</f>
        <v>5.4096199093762181</v>
      </c>
      <c r="E191" s="63">
        <v>1E-3</v>
      </c>
    </row>
    <row r="192" spans="2:5" x14ac:dyDescent="0.2">
      <c r="B192" s="66">
        <v>1.05</v>
      </c>
      <c r="C192" s="65">
        <f>$D$10+B192*($D$11-$D$10)</f>
        <v>1.022</v>
      </c>
      <c r="D192" s="64">
        <f>NORMDIST(C192,$D$14,$D$15,0)</f>
        <v>4.4789060589685565</v>
      </c>
      <c r="E192" s="63">
        <v>1E-3</v>
      </c>
    </row>
    <row r="193" spans="2:5" x14ac:dyDescent="0.2">
      <c r="B193" s="66">
        <v>1.06</v>
      </c>
      <c r="C193" s="65">
        <f>$D$10+B193*($D$11-$D$10)</f>
        <v>1.0224</v>
      </c>
      <c r="D193" s="64">
        <f>NORMDIST(C193,$D$14,$D$15,0)</f>
        <v>3.6846621293724717</v>
      </c>
      <c r="E193" s="63">
        <v>1E-3</v>
      </c>
    </row>
    <row r="194" spans="2:5" x14ac:dyDescent="0.2">
      <c r="B194" s="66">
        <v>1.07</v>
      </c>
      <c r="C194" s="65">
        <f>$D$10+B194*($D$11-$D$10)</f>
        <v>1.0227999999999999</v>
      </c>
      <c r="D194" s="64">
        <f>NORMDIST(C194,$D$14,$D$15,0)</f>
        <v>3.0119232654756107</v>
      </c>
      <c r="E194" s="63">
        <v>1E-3</v>
      </c>
    </row>
    <row r="195" spans="2:5" x14ac:dyDescent="0.2">
      <c r="B195" s="66">
        <v>1.08</v>
      </c>
      <c r="C195" s="65">
        <f>$D$10+B195*($D$11-$D$10)</f>
        <v>1.0232000000000001</v>
      </c>
      <c r="D195" s="64">
        <f>NORMDIST(C195,$D$14,$D$15,0)</f>
        <v>2.4463052702554648</v>
      </c>
      <c r="E195" s="63">
        <v>1E-3</v>
      </c>
    </row>
    <row r="196" spans="2:5" x14ac:dyDescent="0.2">
      <c r="B196" s="66">
        <v>1.0900000000000001</v>
      </c>
      <c r="C196" s="65">
        <f>$D$10+B196*($D$11-$D$10)</f>
        <v>1.0236000000000001</v>
      </c>
      <c r="D196" s="64">
        <f>NORMDIST(C196,$D$14,$D$15,0)</f>
        <v>1.9742307589501666</v>
      </c>
      <c r="E196" s="63">
        <v>1E-3</v>
      </c>
    </row>
    <row r="197" spans="2:5" x14ac:dyDescent="0.2">
      <c r="B197" s="66">
        <v>1.1000000000000001</v>
      </c>
      <c r="C197" s="65">
        <f>$D$10+B197*($D$11-$D$10)</f>
        <v>1.024</v>
      </c>
      <c r="D197" s="64">
        <f>NORMDIST(C197,$D$14,$D$15,0)</f>
        <v>1.5830903165959813</v>
      </c>
      <c r="E197" s="63">
        <v>1E-3</v>
      </c>
    </row>
    <row r="198" spans="2:5" x14ac:dyDescent="0.2">
      <c r="B198" s="66">
        <v>1.1100000000000001</v>
      </c>
      <c r="C198" s="65">
        <f>$D$10+B198*($D$11-$D$10)</f>
        <v>1.0244</v>
      </c>
      <c r="D198" s="64">
        <f>NORMDIST(C198,$D$14,$D$15,0)</f>
        <v>1.2613452792532078</v>
      </c>
      <c r="E198" s="63">
        <v>1E-3</v>
      </c>
    </row>
    <row r="199" spans="2:5" x14ac:dyDescent="0.2">
      <c r="B199" s="66">
        <v>1.1200000000000001</v>
      </c>
      <c r="C199" s="65">
        <f>$D$10+B199*($D$11-$D$10)</f>
        <v>1.0247999999999999</v>
      </c>
      <c r="D199" s="64">
        <f>NORMDIST(C199,$D$14,$D$15,0)</f>
        <v>0.99857984272251954</v>
      </c>
      <c r="E199" s="63">
        <v>1E-3</v>
      </c>
    </row>
    <row r="200" spans="2:5" x14ac:dyDescent="0.2">
      <c r="B200" s="66">
        <v>1.1299999999999999</v>
      </c>
      <c r="C200" s="65">
        <f>$D$10+B200*($D$11-$D$10)</f>
        <v>1.0252000000000001</v>
      </c>
      <c r="D200" s="64">
        <f>NORMDIST(C200,$D$14,$D$15,0)</f>
        <v>0.78551072578490699</v>
      </c>
      <c r="E200" s="63">
        <v>1E-3</v>
      </c>
    </row>
    <row r="201" spans="2:5" x14ac:dyDescent="0.2">
      <c r="B201" s="66">
        <v>1.1399999999999999</v>
      </c>
      <c r="C201" s="65">
        <f>$D$10+B201*($D$11-$D$10)</f>
        <v>1.0256000000000001</v>
      </c>
      <c r="D201" s="64">
        <f>NORMDIST(C201,$D$14,$D$15,0)</f>
        <v>0.61396266022092627</v>
      </c>
      <c r="E201" s="63">
        <v>1E-3</v>
      </c>
    </row>
    <row r="202" spans="2:5" x14ac:dyDescent="0.2">
      <c r="B202" s="66">
        <v>1.1499999999999999</v>
      </c>
      <c r="C202" s="65">
        <f>$D$10+B202*($D$11-$D$10)</f>
        <v>1.026</v>
      </c>
      <c r="D202" s="64">
        <f>NORMDIST(C202,$D$14,$D$15,0)</f>
        <v>0.47681764029296431</v>
      </c>
      <c r="E202" s="63">
        <v>1E-3</v>
      </c>
    </row>
    <row r="203" spans="2:5" x14ac:dyDescent="0.2">
      <c r="B203" s="66">
        <v>1.1599999999999999</v>
      </c>
      <c r="C203" s="65">
        <f>$D$10+B203*($D$11-$D$10)</f>
        <v>1.0264</v>
      </c>
      <c r="D203" s="64">
        <f>NORMDIST(C203,$D$14,$D$15,0)</f>
        <v>0.36794523616486308</v>
      </c>
      <c r="E203" s="63">
        <v>1E-3</v>
      </c>
    </row>
    <row r="204" spans="2:5" x14ac:dyDescent="0.2">
      <c r="B204" s="66">
        <v>1.17</v>
      </c>
      <c r="C204" s="65">
        <f>$D$10+B204*($D$11-$D$10)</f>
        <v>1.0267999999999999</v>
      </c>
      <c r="D204" s="64">
        <f>NORMDIST(C204,$D$14,$D$15,0)</f>
        <v>0.28212045138829073</v>
      </c>
      <c r="E204" s="63">
        <v>1E-3</v>
      </c>
    </row>
    <row r="205" spans="2:5" x14ac:dyDescent="0.2">
      <c r="B205" s="66">
        <v>1.18</v>
      </c>
      <c r="C205" s="65">
        <f>$D$10+B205*($D$11-$D$10)</f>
        <v>1.0272000000000001</v>
      </c>
      <c r="D205" s="64">
        <f>NORMDIST(C205,$D$14,$D$15,0)</f>
        <v>0.21493466803073163</v>
      </c>
      <c r="E205" s="63">
        <v>1E-3</v>
      </c>
    </row>
    <row r="206" spans="2:5" x14ac:dyDescent="0.2">
      <c r="B206" s="66">
        <v>1.19</v>
      </c>
      <c r="C206" s="65">
        <f>$D$10+B206*($D$11-$D$10)</f>
        <v>1.0276000000000001</v>
      </c>
      <c r="D206" s="64">
        <f>NORMDIST(C206,$D$14,$D$15,0)</f>
        <v>0.16270424621635474</v>
      </c>
      <c r="E206" s="63">
        <v>1E-3</v>
      </c>
    </row>
    <row r="207" spans="2:5" x14ac:dyDescent="0.2">
      <c r="B207" s="66">
        <v>1.2</v>
      </c>
      <c r="C207" s="65">
        <f>$D$10+B207*($D$11-$D$10)</f>
        <v>1.028</v>
      </c>
      <c r="D207" s="64">
        <f>NORMDIST(C207,$D$14,$D$15,0)</f>
        <v>0.1223803860227531</v>
      </c>
      <c r="E207" s="63">
        <v>1E-3</v>
      </c>
    </row>
    <row r="208" spans="2:5" x14ac:dyDescent="0.2">
      <c r="B208" s="66">
        <v>1.21</v>
      </c>
      <c r="C208" s="65">
        <f>$D$10+B208*($D$11-$D$10)</f>
        <v>1.0284</v>
      </c>
      <c r="D208" s="64">
        <f>NORMDIST(C208,$D$14,$D$15,0)</f>
        <v>9.1462962811973303E-2</v>
      </c>
      <c r="E208" s="63">
        <v>1E-3</v>
      </c>
    </row>
    <row r="209" spans="2:5" x14ac:dyDescent="0.2">
      <c r="B209" s="66">
        <v>1.22</v>
      </c>
      <c r="C209" s="65">
        <f>$D$10+B209*($D$11-$D$10)</f>
        <v>1.0287999999999999</v>
      </c>
      <c r="D209" s="64">
        <f>NORMDIST(C209,$D$14,$D$15,0)</f>
        <v>6.7920242496734631E-2</v>
      </c>
      <c r="E209" s="63">
        <v>1E-3</v>
      </c>
    </row>
    <row r="210" spans="2:5" x14ac:dyDescent="0.2">
      <c r="B210" s="66">
        <v>1.23</v>
      </c>
      <c r="C210" s="65">
        <f>$D$10+B210*($D$11-$D$10)</f>
        <v>1.0292000000000001</v>
      </c>
      <c r="D210" s="64">
        <f>NORMDIST(C210,$D$14,$D$15,0)</f>
        <v>5.0115688978168052E-2</v>
      </c>
      <c r="E210" s="63">
        <v>1E-3</v>
      </c>
    </row>
    <row r="211" spans="2:5" x14ac:dyDescent="0.2">
      <c r="B211" s="66">
        <v>1.24</v>
      </c>
      <c r="C211" s="65">
        <f>$D$10+B211*($D$11-$D$10)</f>
        <v>1.0296000000000001</v>
      </c>
      <c r="D211" s="64">
        <f>NORMDIST(C211,$D$14,$D$15,0)</f>
        <v>3.6742499600489628E-2</v>
      </c>
      <c r="E211" s="63">
        <v>1E-3</v>
      </c>
    </row>
    <row r="212" spans="2:5" x14ac:dyDescent="0.2">
      <c r="B212" s="66">
        <v>1.25</v>
      </c>
      <c r="C212" s="65">
        <f>$D$10+B212*($D$11-$D$10)</f>
        <v>1.03</v>
      </c>
      <c r="D212" s="64">
        <f>NORMDIST(C212,$D$14,$D$15,0)</f>
        <v>2.6766045152976689E-2</v>
      </c>
      <c r="E212" s="63">
        <v>1E-3</v>
      </c>
    </row>
    <row r="213" spans="2:5" x14ac:dyDescent="0.2">
      <c r="B213" s="66">
        <v>1.26</v>
      </c>
      <c r="C213" s="65">
        <f>$D$10+B213*($D$11-$D$10)</f>
        <v>1.0304</v>
      </c>
      <c r="D213" s="64">
        <f>NORMDIST(C213,$D$14,$D$15,0)</f>
        <v>1.9374041679744266E-2</v>
      </c>
      <c r="E213" s="63">
        <v>1E-3</v>
      </c>
    </row>
    <row r="214" spans="2:5" x14ac:dyDescent="0.2">
      <c r="B214" s="66">
        <v>1.27</v>
      </c>
      <c r="C214" s="65">
        <f>$D$10+B214*($D$11-$D$10)</f>
        <v>1.0307999999999999</v>
      </c>
      <c r="D214" s="64">
        <f>NORMDIST(C214,$D$14,$D$15,0)</f>
        <v>1.3934030873843681E-2</v>
      </c>
      <c r="E214" s="63">
        <v>1E-3</v>
      </c>
    </row>
    <row r="215" spans="2:5" x14ac:dyDescent="0.2">
      <c r="B215" s="66">
        <v>1.28</v>
      </c>
      <c r="C215" s="65">
        <f>$D$10+B215*($D$11-$D$10)</f>
        <v>1.0312000000000001</v>
      </c>
      <c r="D215" s="64">
        <f>NORMDIST(C215,$D$14,$D$15,0)</f>
        <v>9.9575804196015139E-3</v>
      </c>
      <c r="E215" s="63">
        <v>1E-3</v>
      </c>
    </row>
    <row r="216" spans="2:5" x14ac:dyDescent="0.2">
      <c r="B216" s="66">
        <v>1.29</v>
      </c>
      <c r="C216" s="65">
        <f>$D$10+B216*($D$11-$D$10)</f>
        <v>1.0316000000000001</v>
      </c>
      <c r="D216" s="64">
        <f>NORMDIST(C216,$D$14,$D$15,0)</f>
        <v>7.0705206003542432E-3</v>
      </c>
      <c r="E216" s="63">
        <v>1E-3</v>
      </c>
    </row>
    <row r="217" spans="2:5" x14ac:dyDescent="0.2">
      <c r="B217" s="66">
        <v>1.3</v>
      </c>
      <c r="C217" s="65">
        <f>$D$10+B217*($D$11-$D$10)</f>
        <v>1.032</v>
      </c>
      <c r="D217" s="64">
        <f>NORMDIST(C217,$D$14,$D$15,0)</f>
        <v>4.9884942580106263E-3</v>
      </c>
      <c r="E217" s="63">
        <v>1E-3</v>
      </c>
    </row>
    <row r="218" spans="2:5" x14ac:dyDescent="0.2">
      <c r="B218" s="66">
        <v>1.31</v>
      </c>
      <c r="C218" s="65">
        <f>$D$10+B218*($D$11-$D$10)</f>
        <v>1.0324</v>
      </c>
      <c r="D218" s="64">
        <f>NORMDIST(C218,$D$14,$D$15,0)</f>
        <v>3.4971002053279078E-3</v>
      </c>
      <c r="E218" s="63">
        <v>1E-3</v>
      </c>
    </row>
    <row r="219" spans="2:5" x14ac:dyDescent="0.2">
      <c r="B219" s="66">
        <v>1.32</v>
      </c>
      <c r="C219" s="65">
        <f>$D$10+B219*($D$11-$D$10)</f>
        <v>1.0327999999999999</v>
      </c>
      <c r="D219" s="64">
        <f>NORMDIST(C219,$D$14,$D$15,0)</f>
        <v>2.4359433940538914E-3</v>
      </c>
      <c r="E219" s="63">
        <v>1E-3</v>
      </c>
    </row>
    <row r="220" spans="2:5" x14ac:dyDescent="0.2">
      <c r="B220" s="66">
        <v>1.33</v>
      </c>
      <c r="C220" s="65">
        <f>$D$10+B220*($D$11-$D$10)</f>
        <v>1.0332000000000001</v>
      </c>
      <c r="D220" s="64">
        <f>NORMDIST(C220,$D$14,$D$15,0)</f>
        <v>1.6859582766455808E-3</v>
      </c>
      <c r="E220" s="63">
        <v>1E-3</v>
      </c>
    </row>
    <row r="221" spans="2:5" x14ac:dyDescent="0.2">
      <c r="B221" s="66">
        <v>1.34</v>
      </c>
      <c r="C221" s="65">
        <f>$D$10+B221*($D$11-$D$10)</f>
        <v>1.0336000000000001</v>
      </c>
      <c r="D221" s="64">
        <f>NORMDIST(C221,$D$14,$D$15,0)</f>
        <v>1.1594365012713855E-3</v>
      </c>
      <c r="E221" s="63">
        <v>1E-3</v>
      </c>
    </row>
    <row r="222" spans="2:5" x14ac:dyDescent="0.2">
      <c r="B222" s="66">
        <v>1.35</v>
      </c>
      <c r="C222" s="65">
        <f>$D$10+B222*($D$11-$D$10)</f>
        <v>1.034</v>
      </c>
      <c r="D222" s="64">
        <f>NORMDIST(C222,$D$14,$D$15,0)</f>
        <v>7.9225981820639816E-4</v>
      </c>
      <c r="E222" s="63">
        <v>1E-3</v>
      </c>
    </row>
    <row r="223" spans="2:5" x14ac:dyDescent="0.2">
      <c r="B223" s="66">
        <v>1.36</v>
      </c>
      <c r="C223" s="65">
        <f>$D$10+B223*($D$11-$D$10)</f>
        <v>1.0344</v>
      </c>
      <c r="D223" s="64">
        <f>NORMDIST(C223,$D$14,$D$15,0)</f>
        <v>5.3790899485431614E-4</v>
      </c>
      <c r="E223" s="63">
        <v>1E-3</v>
      </c>
    </row>
    <row r="224" spans="2:5" x14ac:dyDescent="0.2">
      <c r="B224" s="66">
        <v>1.37</v>
      </c>
      <c r="C224" s="65">
        <f>$D$10+B224*($D$11-$D$10)</f>
        <v>1.0347999999999999</v>
      </c>
      <c r="D224" s="64">
        <f>NORMDIST(C224,$D$14,$D$15,0)</f>
        <v>3.6288623803643061E-4</v>
      </c>
      <c r="E224" s="63">
        <v>1E-3</v>
      </c>
    </row>
    <row r="225" spans="2:5" x14ac:dyDescent="0.2">
      <c r="B225" s="66">
        <v>1.38</v>
      </c>
      <c r="C225" s="65">
        <f>$D$10+B225*($D$11-$D$10)</f>
        <v>1.0352000000000001</v>
      </c>
      <c r="D225" s="64">
        <f>NORMDIST(C225,$D$14,$D$15,0)</f>
        <v>2.4324991978623642E-4</v>
      </c>
      <c r="E225" s="63">
        <v>1E-3</v>
      </c>
    </row>
    <row r="226" spans="2:5" x14ac:dyDescent="0.2">
      <c r="B226" s="66">
        <v>1.39</v>
      </c>
      <c r="C226" s="65">
        <f>$D$10+B226*($D$11-$D$10)</f>
        <v>1.0356000000000001</v>
      </c>
      <c r="D226" s="64">
        <f>NORMDIST(C226,$D$14,$D$15,0)</f>
        <v>1.6201507578561596E-4</v>
      </c>
      <c r="E226" s="63">
        <v>1E-3</v>
      </c>
    </row>
    <row r="227" spans="2:5" x14ac:dyDescent="0.2">
      <c r="B227" s="66">
        <v>1.4</v>
      </c>
      <c r="C227" s="65">
        <f>$D$10+B227*($D$11-$D$10)</f>
        <v>1.036</v>
      </c>
      <c r="D227" s="64">
        <f>NORMDIST(C227,$D$14,$D$15,0)</f>
        <v>1.072207068939498E-4</v>
      </c>
      <c r="E227" s="63">
        <v>1E-3</v>
      </c>
    </row>
    <row r="228" spans="2:5" x14ac:dyDescent="0.2">
      <c r="B228" s="66">
        <v>1.41</v>
      </c>
      <c r="C228" s="65">
        <f>$D$10+B228*($D$11-$D$10)</f>
        <v>1.0364</v>
      </c>
      <c r="D228" s="64">
        <f>NORMDIST(C228,$D$14,$D$15,0)</f>
        <v>7.0505406252282388E-5</v>
      </c>
      <c r="E228" s="63">
        <v>1E-3</v>
      </c>
    </row>
    <row r="229" spans="2:5" x14ac:dyDescent="0.2">
      <c r="B229" s="66">
        <v>1.42</v>
      </c>
      <c r="C229" s="65">
        <f>$D$10+B229*($D$11-$D$10)</f>
        <v>1.0367999999999999</v>
      </c>
      <c r="D229" s="64">
        <f>NORMDIST(C229,$D$14,$D$15,0)</f>
        <v>4.6066656008787489E-5</v>
      </c>
      <c r="E229" s="63">
        <v>1E-3</v>
      </c>
    </row>
    <row r="230" spans="2:5" x14ac:dyDescent="0.2">
      <c r="B230" s="66">
        <v>1.43</v>
      </c>
      <c r="C230" s="65">
        <f>$D$10+B230*($D$11-$D$10)</f>
        <v>1.0372000000000001</v>
      </c>
      <c r="D230" s="64">
        <f>NORMDIST(C230,$D$14,$D$15,0)</f>
        <v>2.9906905033428223E-5</v>
      </c>
      <c r="E230" s="63">
        <v>1E-3</v>
      </c>
    </row>
    <row r="231" spans="2:5" x14ac:dyDescent="0.2">
      <c r="B231" s="66">
        <v>1.44</v>
      </c>
      <c r="C231" s="65">
        <f>$D$10+B231*($D$11-$D$10)</f>
        <v>1.0376000000000001</v>
      </c>
      <c r="D231" s="64">
        <f>NORMDIST(C231,$D$14,$D$15,0)</f>
        <v>1.9291978568545259E-5</v>
      </c>
      <c r="E231" s="63">
        <v>1E-3</v>
      </c>
    </row>
    <row r="232" spans="2:5" x14ac:dyDescent="0.2">
      <c r="B232" s="66">
        <v>1.45</v>
      </c>
      <c r="C232" s="65">
        <f>$D$10+B232*($D$11-$D$10)</f>
        <v>1.038</v>
      </c>
      <c r="D232" s="64">
        <f>NORMDIST(C232,$D$14,$D$15,0)</f>
        <v>1.2365241000331339E-5</v>
      </c>
      <c r="E232" s="63">
        <v>1E-3</v>
      </c>
    </row>
    <row r="233" spans="2:5" x14ac:dyDescent="0.2">
      <c r="B233" s="66">
        <v>1.46</v>
      </c>
      <c r="C233" s="65">
        <f>$D$10+B233*($D$11-$D$10)</f>
        <v>1.0384</v>
      </c>
      <c r="D233" s="64">
        <f>NORMDIST(C233,$D$14,$D$15,0)</f>
        <v>7.8749701269998676E-6</v>
      </c>
      <c r="E233" s="63">
        <v>1E-3</v>
      </c>
    </row>
    <row r="234" spans="2:5" x14ac:dyDescent="0.2">
      <c r="B234" s="66">
        <v>1.47</v>
      </c>
      <c r="C234" s="65">
        <f>$D$10+B234*($D$11-$D$10)</f>
        <v>1.0387999999999999</v>
      </c>
      <c r="D234" s="64">
        <f>NORMDIST(C234,$D$14,$D$15,0)</f>
        <v>4.9832853945905518E-6</v>
      </c>
      <c r="E234" s="63">
        <v>1E-3</v>
      </c>
    </row>
    <row r="235" spans="2:5" x14ac:dyDescent="0.2">
      <c r="B235" s="66">
        <v>1.48</v>
      </c>
      <c r="C235" s="65">
        <f>$D$10+B235*($D$11-$D$10)</f>
        <v>1.0392000000000001</v>
      </c>
      <c r="D235" s="64">
        <f>NORMDIST(C235,$D$14,$D$15,0)</f>
        <v>3.1333082376260914E-6</v>
      </c>
      <c r="E235" s="63">
        <v>1E-3</v>
      </c>
    </row>
    <row r="236" spans="2:5" x14ac:dyDescent="0.2">
      <c r="B236" s="66">
        <v>1.49</v>
      </c>
      <c r="C236" s="65">
        <f>$D$10+B236*($D$11-$D$10)</f>
        <v>1.0396000000000001</v>
      </c>
      <c r="D236" s="64">
        <f>NORMDIST(C236,$D$14,$D$15,0)</f>
        <v>1.9575415824880686E-6</v>
      </c>
      <c r="E236" s="63">
        <v>1E-3</v>
      </c>
    </row>
    <row r="237" spans="2:5" x14ac:dyDescent="0.2">
      <c r="B237" s="66">
        <v>1.5</v>
      </c>
      <c r="C237" s="65">
        <f>$D$10+B237*($D$11-$D$10)</f>
        <v>1.04</v>
      </c>
      <c r="D237" s="64">
        <f>NORMDIST(C237,$D$14,$D$15,0)</f>
        <v>1.2151765699646185E-6</v>
      </c>
      <c r="E237" s="63">
        <v>1E-3</v>
      </c>
    </row>
  </sheetData>
  <mergeCells count="1">
    <mergeCell ref="B36:F36"/>
  </mergeCells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3E53FCF-1811-451E-9928-F0E2BEBD1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Manufacturing Imperfections</vt:lpstr>
      <vt:lpstr>Cpk</vt:lpstr>
      <vt:lpstr>DesiredLevel</vt:lpstr>
      <vt:lpstr>'Manufacturing Imperfections'!Print_Titles</vt:lpstr>
      <vt:lpstr>units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2013-11-21T16:01:22Z</dcterms:created>
  <dcterms:modified xsi:type="dcterms:W3CDTF">2014-12-03T15:46:48Z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TC039869419991</vt:lpwstr>
  </property>
</Properties>
</file>